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20100" windowHeight="8670"/>
  </bookViews>
  <sheets>
    <sheet name="Appeal County Numbers" sheetId="2" r:id="rId1"/>
  </sheets>
  <externalReferences>
    <externalReference r:id="rId2"/>
    <externalReference r:id="rId3"/>
    <externalReference r:id="rId4"/>
    <externalReference r:id="rId5"/>
  </externalReferences>
  <definedNames>
    <definedName name="budget">'[1]2016 Options'!$B$49</definedName>
    <definedName name="Cut">[1]Notes!#REF!</definedName>
    <definedName name="date">#REF!</definedName>
    <definedName name="hctotal">[2]Draft!$C$3</definedName>
    <definedName name="hcunin">[2]Draft!$D$3</definedName>
    <definedName name="New">#REF!</definedName>
    <definedName name="Prior">'[1]Budget Analysis Proposed 2016'!$C$3</definedName>
    <definedName name="Prop17">'[3]2017 Summary'!$H$60</definedName>
    <definedName name="proposed">'[1]Summary 2016'!$G$59</definedName>
    <definedName name="Revavailable">'[1]Revenues per GZ 2nd'!$G$39</definedName>
    <definedName name="secondstep1">'[4]1 Year'!$K$2</definedName>
    <definedName name="secondstep2">'[4]2 Years'!$K$2</definedName>
    <definedName name="secondstep3">'[4]3 Years'!$K$2</definedName>
    <definedName name="secondstep5">'[4]5 Years'!$J$2</definedName>
    <definedName name="Start">#REF!</definedName>
    <definedName name="step1">'[4]1 Year'!$H$2</definedName>
    <definedName name="step2">'[4]2 Years'!$H$2</definedName>
    <definedName name="step3">'[4]3 Years'!$H$2</definedName>
    <definedName name="step4">'[4]4 Years'!$H$2</definedName>
    <definedName name="step5">'[4]5 Years'!$G$2</definedName>
    <definedName name="Sub_Total">#REF!</definedName>
    <definedName name="thirdstep1">'[4]1 Year'!$N$2</definedName>
    <definedName name="thirdstep2">'[4]2 Years'!$N$2</definedName>
    <definedName name="thirdstep3">'[4]3 Years'!$N$2</definedName>
    <definedName name="thirdstep4">'[4]4 Years'!$N$2</definedName>
    <definedName name="thirdstep5">'[4]5 Years'!$M$2</definedName>
    <definedName name="Total">'[1]Revenues 2016 Approved'!$C$42</definedName>
    <definedName name="Total17">'[1]Revenues 2017'!$D$43</definedName>
    <definedName name="Totalnobfc">'[1]Revenues 2016 Approved'!$C$38</definedName>
    <definedName name="Totalnobfc17">'[1]Revenues 2017'!$D$39</definedName>
    <definedName name="Totalpop">'[2]Per Capita 2014'!$B$5</definedName>
    <definedName name="Uninpop">'[2]Per Capita 2014'!$C$5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I52" i="2" l="1"/>
  <c r="E52" i="2"/>
  <c r="C52" i="2"/>
  <c r="M56" i="2" l="1"/>
  <c r="H64" i="2"/>
  <c r="J56" i="2"/>
  <c r="L57" i="2"/>
  <c r="N61" i="2"/>
  <c r="J55" i="2"/>
  <c r="G56" i="2"/>
  <c r="G64" i="2"/>
  <c r="J13" i="2"/>
  <c r="J29" i="2"/>
  <c r="J36" i="2"/>
  <c r="J46" i="2"/>
  <c r="H52" i="2"/>
  <c r="J45" i="2"/>
  <c r="J14" i="2"/>
  <c r="L16" i="2"/>
  <c r="J17" i="2"/>
  <c r="M22" i="2"/>
  <c r="J24" i="2"/>
  <c r="J25" i="2"/>
  <c r="M26" i="2"/>
  <c r="M30" i="2"/>
  <c r="J33" i="2"/>
  <c r="L34" i="2"/>
  <c r="M38" i="2"/>
  <c r="J41" i="2"/>
  <c r="N42" i="2"/>
  <c r="J47" i="2"/>
  <c r="J50" i="2"/>
  <c r="J51" i="2"/>
  <c r="G24" i="2"/>
  <c r="G32" i="2"/>
  <c r="G14" i="2"/>
  <c r="N16" i="2"/>
  <c r="N25" i="2"/>
  <c r="M44" i="2"/>
  <c r="H9" i="2"/>
  <c r="M7" i="2"/>
  <c r="N5" i="2"/>
  <c r="L6" i="2"/>
  <c r="N7" i="2"/>
  <c r="N4" i="2"/>
  <c r="G8" i="2"/>
  <c r="L30" i="2" l="1"/>
  <c r="M34" i="2"/>
  <c r="N46" i="2"/>
  <c r="L26" i="2"/>
  <c r="M42" i="2"/>
  <c r="N30" i="2"/>
  <c r="N14" i="2"/>
  <c r="J42" i="2"/>
  <c r="H66" i="2"/>
  <c r="J61" i="2"/>
  <c r="M61" i="2"/>
  <c r="G6" i="2"/>
  <c r="G28" i="2"/>
  <c r="G50" i="2"/>
  <c r="G46" i="2"/>
  <c r="G30" i="2"/>
  <c r="G26" i="2"/>
  <c r="L14" i="2"/>
  <c r="L40" i="2"/>
  <c r="L12" i="2"/>
  <c r="L38" i="2"/>
  <c r="N38" i="2"/>
  <c r="N55" i="2"/>
  <c r="L47" i="2"/>
  <c r="N50" i="2"/>
  <c r="H53" i="2"/>
  <c r="G60" i="2"/>
  <c r="L61" i="2"/>
  <c r="G11" i="2"/>
  <c r="M36" i="2"/>
  <c r="G36" i="2"/>
  <c r="N44" i="2"/>
  <c r="E9" i="2"/>
  <c r="L4" i="2"/>
  <c r="G4" i="2"/>
  <c r="N6" i="2"/>
  <c r="L5" i="2"/>
  <c r="I9" i="2"/>
  <c r="M51" i="2"/>
  <c r="N47" i="2"/>
  <c r="M47" i="2"/>
  <c r="G19" i="2"/>
  <c r="G15" i="2"/>
  <c r="L45" i="2"/>
  <c r="G45" i="2"/>
  <c r="G37" i="2"/>
  <c r="G33" i="2"/>
  <c r="G29" i="2"/>
  <c r="G25" i="2"/>
  <c r="G21" i="2"/>
  <c r="G17" i="2"/>
  <c r="L17" i="2"/>
  <c r="J52" i="2"/>
  <c r="N52" i="2"/>
  <c r="L52" i="2"/>
  <c r="M52" i="2"/>
  <c r="M48" i="2"/>
  <c r="N48" i="2"/>
  <c r="L48" i="2"/>
  <c r="J48" i="2"/>
  <c r="J43" i="2"/>
  <c r="N43" i="2"/>
  <c r="M43" i="2"/>
  <c r="L43" i="2"/>
  <c r="M39" i="2"/>
  <c r="M35" i="2"/>
  <c r="L35" i="2"/>
  <c r="J35" i="2"/>
  <c r="N35" i="2"/>
  <c r="M31" i="2"/>
  <c r="N31" i="2"/>
  <c r="L31" i="2"/>
  <c r="M27" i="2"/>
  <c r="J27" i="2"/>
  <c r="L27" i="2"/>
  <c r="N27" i="2"/>
  <c r="M23" i="2"/>
  <c r="J23" i="2"/>
  <c r="L23" i="2"/>
  <c r="L19" i="2"/>
  <c r="M19" i="2"/>
  <c r="J15" i="2"/>
  <c r="M15" i="2"/>
  <c r="L15" i="2"/>
  <c r="N15" i="2"/>
  <c r="G49" i="2"/>
  <c r="M11" i="2"/>
  <c r="G5" i="2"/>
  <c r="G41" i="2"/>
  <c r="J19" i="2"/>
  <c r="N57" i="2"/>
  <c r="G57" i="2"/>
  <c r="G59" i="2"/>
  <c r="M64" i="2"/>
  <c r="L64" i="2"/>
  <c r="J64" i="2"/>
  <c r="N64" i="2"/>
  <c r="M60" i="2"/>
  <c r="L60" i="2"/>
  <c r="N60" i="2"/>
  <c r="J60" i="2"/>
  <c r="G63" i="2"/>
  <c r="G7" i="2"/>
  <c r="L8" i="2"/>
  <c r="N8" i="2"/>
  <c r="M8" i="2"/>
  <c r="J8" i="2"/>
  <c r="L7" i="2"/>
  <c r="M6" i="2"/>
  <c r="C9" i="2"/>
  <c r="M45" i="2"/>
  <c r="M41" i="2"/>
  <c r="N33" i="2"/>
  <c r="N21" i="2"/>
  <c r="M13" i="2"/>
  <c r="G51" i="2"/>
  <c r="L51" i="2"/>
  <c r="G47" i="2"/>
  <c r="G43" i="2"/>
  <c r="G35" i="2"/>
  <c r="G31" i="2"/>
  <c r="G27" i="2"/>
  <c r="G52" i="2"/>
  <c r="N37" i="2"/>
  <c r="N29" i="2"/>
  <c r="L25" i="2"/>
  <c r="M21" i="2"/>
  <c r="N17" i="2"/>
  <c r="L21" i="2"/>
  <c r="N49" i="2"/>
  <c r="N19" i="2"/>
  <c r="J31" i="2"/>
  <c r="N32" i="2"/>
  <c r="N12" i="2"/>
  <c r="M62" i="2"/>
  <c r="M57" i="2"/>
  <c r="G48" i="2"/>
  <c r="G42" i="2"/>
  <c r="G16" i="2"/>
  <c r="G38" i="2"/>
  <c r="G34" i="2"/>
  <c r="G22" i="2"/>
  <c r="J11" i="2"/>
  <c r="N11" i="2"/>
  <c r="L11" i="2"/>
  <c r="J49" i="2"/>
  <c r="L49" i="2"/>
  <c r="M49" i="2"/>
  <c r="J44" i="2"/>
  <c r="M40" i="2"/>
  <c r="J40" i="2"/>
  <c r="N40" i="2"/>
  <c r="N36" i="2"/>
  <c r="L36" i="2"/>
  <c r="J32" i="2"/>
  <c r="L32" i="2"/>
  <c r="M32" i="2"/>
  <c r="N28" i="2"/>
  <c r="L28" i="2"/>
  <c r="J28" i="2"/>
  <c r="L24" i="2"/>
  <c r="M24" i="2"/>
  <c r="N20" i="2"/>
  <c r="J20" i="2"/>
  <c r="M20" i="2"/>
  <c r="L20" i="2"/>
  <c r="J16" i="2"/>
  <c r="M16" i="2"/>
  <c r="J12" i="2"/>
  <c r="M12" i="2"/>
  <c r="G20" i="2"/>
  <c r="L44" i="2"/>
  <c r="M28" i="2"/>
  <c r="N24" i="2"/>
  <c r="G62" i="2"/>
  <c r="M4" i="2"/>
  <c r="M5" i="2"/>
  <c r="J38" i="2"/>
  <c r="J34" i="2"/>
  <c r="J30" i="2"/>
  <c r="J26" i="2"/>
  <c r="N22" i="2"/>
  <c r="M18" i="2"/>
  <c r="M14" i="2"/>
  <c r="G44" i="2"/>
  <c r="G40" i="2"/>
  <c r="G12" i="2"/>
  <c r="L50" i="2"/>
  <c r="L46" i="2"/>
  <c r="L42" i="2"/>
  <c r="L37" i="2"/>
  <c r="L33" i="2"/>
  <c r="L29" i="2"/>
  <c r="N51" i="2"/>
  <c r="N34" i="2"/>
  <c r="N26" i="2"/>
  <c r="J63" i="2"/>
  <c r="M63" i="2"/>
  <c r="N59" i="2"/>
  <c r="M59" i="2"/>
  <c r="L59" i="2"/>
  <c r="L63" i="2"/>
  <c r="N63" i="2"/>
  <c r="E53" i="2"/>
  <c r="E66" i="2" s="1"/>
  <c r="M50" i="2"/>
  <c r="M46" i="2"/>
  <c r="N41" i="2"/>
  <c r="M37" i="2"/>
  <c r="M33" i="2"/>
  <c r="M29" i="2"/>
  <c r="M25" i="2"/>
  <c r="J21" i="2"/>
  <c r="L41" i="2"/>
  <c r="M17" i="2"/>
  <c r="N45" i="2"/>
  <c r="J37" i="2"/>
  <c r="G55" i="2"/>
  <c r="G61" i="2"/>
  <c r="N62" i="2"/>
  <c r="J57" i="2"/>
  <c r="L56" i="2"/>
  <c r="N56" i="2"/>
  <c r="L55" i="2"/>
  <c r="M55" i="2"/>
  <c r="M9" i="2" l="1"/>
  <c r="M53" i="2" s="1"/>
  <c r="M66" i="2" s="1"/>
  <c r="F45" i="2"/>
  <c r="F57" i="2"/>
  <c r="F35" i="2"/>
  <c r="F19" i="2"/>
  <c r="F26" i="2"/>
  <c r="F18" i="2"/>
  <c r="F40" i="2"/>
  <c r="F46" i="2"/>
  <c r="F51" i="2"/>
  <c r="F59" i="2"/>
  <c r="F25" i="2"/>
  <c r="N9" i="2"/>
  <c r="L9" i="2"/>
  <c r="F5" i="2"/>
  <c r="F4" i="2"/>
  <c r="F42" i="2"/>
  <c r="F23" i="2"/>
  <c r="F39" i="2"/>
  <c r="F56" i="2"/>
  <c r="F12" i="2"/>
  <c r="F44" i="2"/>
  <c r="F47" i="2"/>
  <c r="F7" i="2"/>
  <c r="F63" i="2"/>
  <c r="I53" i="2"/>
  <c r="F17" i="2"/>
  <c r="F33" i="2"/>
  <c r="C53" i="2"/>
  <c r="C66" i="2" s="1"/>
  <c r="D9" i="2" s="1"/>
  <c r="F66" i="2"/>
  <c r="F62" i="2"/>
  <c r="F16" i="2"/>
  <c r="F48" i="2"/>
  <c r="F32" i="2"/>
  <c r="F11" i="2"/>
  <c r="F60" i="2"/>
  <c r="F36" i="2"/>
  <c r="F8" i="2"/>
  <c r="F55" i="2"/>
  <c r="F30" i="2"/>
  <c r="F52" i="2"/>
  <c r="F20" i="2"/>
  <c r="F64" i="2"/>
  <c r="F53" i="2"/>
  <c r="F27" i="2"/>
  <c r="F22" i="2"/>
  <c r="F38" i="2"/>
  <c r="F24" i="2"/>
  <c r="F13" i="2"/>
  <c r="F21" i="2"/>
  <c r="J9" i="2"/>
  <c r="F61" i="2"/>
  <c r="F15" i="2"/>
  <c r="F31" i="2"/>
  <c r="F34" i="2"/>
  <c r="F50" i="2"/>
  <c r="F28" i="2"/>
  <c r="F6" i="2"/>
  <c r="F14" i="2"/>
  <c r="F43" i="2"/>
  <c r="F29" i="2"/>
  <c r="F37" i="2"/>
  <c r="F49" i="2"/>
  <c r="F9" i="2"/>
  <c r="G9" i="2"/>
  <c r="F41" i="2"/>
  <c r="G53" i="2" l="1"/>
  <c r="G66" i="2"/>
  <c r="L53" i="2"/>
  <c r="N53" i="2"/>
  <c r="J53" i="2"/>
  <c r="I66" i="2"/>
  <c r="K53" i="2" s="1"/>
  <c r="D53" i="2"/>
  <c r="D61" i="2"/>
  <c r="D63" i="2"/>
  <c r="D60" i="2"/>
  <c r="D14" i="2"/>
  <c r="D46" i="2"/>
  <c r="D66" i="2"/>
  <c r="D59" i="2"/>
  <c r="D30" i="2"/>
  <c r="D34" i="2"/>
  <c r="D5" i="2"/>
  <c r="D64" i="2"/>
  <c r="D50" i="2"/>
  <c r="D18" i="2"/>
  <c r="D28" i="2"/>
  <c r="D39" i="2"/>
  <c r="D40" i="2"/>
  <c r="D32" i="2"/>
  <c r="D27" i="2"/>
  <c r="D15" i="2"/>
  <c r="D44" i="2"/>
  <c r="D49" i="2"/>
  <c r="D29" i="2"/>
  <c r="D17" i="2"/>
  <c r="D22" i="2"/>
  <c r="D7" i="2"/>
  <c r="D11" i="2"/>
  <c r="D36" i="2"/>
  <c r="D24" i="2"/>
  <c r="D51" i="2"/>
  <c r="D43" i="2"/>
  <c r="D23" i="2"/>
  <c r="D6" i="2"/>
  <c r="D45" i="2"/>
  <c r="D37" i="2"/>
  <c r="D25" i="2"/>
  <c r="D13" i="2"/>
  <c r="D42" i="2"/>
  <c r="D20" i="2"/>
  <c r="D55" i="2"/>
  <c r="D12" i="2"/>
  <c r="D8" i="2"/>
  <c r="D47" i="2"/>
  <c r="D35" i="2"/>
  <c r="D19" i="2"/>
  <c r="D62" i="2"/>
  <c r="D33" i="2"/>
  <c r="D21" i="2"/>
  <c r="D38" i="2"/>
  <c r="D56" i="2"/>
  <c r="D48" i="2"/>
  <c r="D31" i="2"/>
  <c r="D52" i="2"/>
  <c r="D57" i="2"/>
  <c r="D41" i="2"/>
  <c r="D4" i="2"/>
  <c r="D26" i="2"/>
  <c r="D16" i="2"/>
  <c r="N66" i="2" l="1"/>
  <c r="L66" i="2"/>
  <c r="K51" i="2"/>
  <c r="K62" i="2"/>
  <c r="K59" i="2"/>
  <c r="K7" i="2"/>
  <c r="K32" i="2"/>
  <c r="K66" i="2"/>
  <c r="K16" i="2"/>
  <c r="K48" i="2"/>
  <c r="K11" i="2"/>
  <c r="K6" i="2"/>
  <c r="K35" i="2"/>
  <c r="K15" i="2"/>
  <c r="K60" i="2"/>
  <c r="K8" i="2"/>
  <c r="K56" i="2"/>
  <c r="K44" i="2"/>
  <c r="K28" i="2"/>
  <c r="K12" i="2"/>
  <c r="K46" i="2"/>
  <c r="K37" i="2"/>
  <c r="K29" i="2"/>
  <c r="K21" i="2"/>
  <c r="K57" i="2"/>
  <c r="K31" i="2"/>
  <c r="K23" i="2"/>
  <c r="K24" i="2"/>
  <c r="K4" i="2"/>
  <c r="J66" i="2"/>
  <c r="K34" i="2"/>
  <c r="K26" i="2"/>
  <c r="K18" i="2"/>
  <c r="K61" i="2"/>
  <c r="K14" i="2"/>
  <c r="K45" i="2"/>
  <c r="K55" i="2"/>
  <c r="K39" i="2"/>
  <c r="K19" i="2"/>
  <c r="K40" i="2"/>
  <c r="K36" i="2"/>
  <c r="K5" i="2"/>
  <c r="K42" i="2"/>
  <c r="K50" i="2"/>
  <c r="K41" i="2"/>
  <c r="K33" i="2"/>
  <c r="K25" i="2"/>
  <c r="K17" i="2"/>
  <c r="K52" i="2"/>
  <c r="K43" i="2"/>
  <c r="K27" i="2"/>
  <c r="K64" i="2"/>
  <c r="K49" i="2"/>
  <c r="K20" i="2"/>
  <c r="K38" i="2"/>
  <c r="K30" i="2"/>
  <c r="K22" i="2"/>
  <c r="K63" i="2"/>
  <c r="K13" i="2"/>
  <c r="K47" i="2"/>
  <c r="K9" i="2"/>
</calcChain>
</file>

<file path=xl/sharedStrings.xml><?xml version="1.0" encoding="utf-8"?>
<sst xmlns="http://schemas.openxmlformats.org/spreadsheetml/2006/main" count="77" uniqueCount="73">
  <si>
    <t>Board of County Commissioners</t>
  </si>
  <si>
    <t>County Administration</t>
  </si>
  <si>
    <t>Office of Public Relations</t>
  </si>
  <si>
    <t>OMB</t>
  </si>
  <si>
    <t>County Attorneys Office</t>
  </si>
  <si>
    <t>Human Resources</t>
  </si>
  <si>
    <t>Tech Services</t>
  </si>
  <si>
    <t>Engineering</t>
  </si>
  <si>
    <t>Insurance Costs</t>
  </si>
  <si>
    <t>Purchasing and Contracts</t>
  </si>
  <si>
    <t>Animal Services</t>
  </si>
  <si>
    <t>Waterway/Port Authority</t>
  </si>
  <si>
    <t>Aquatic Services</t>
  </si>
  <si>
    <t>MLK Compound</t>
  </si>
  <si>
    <t>Code Enforcement</t>
  </si>
  <si>
    <t>Unsafe Buildings</t>
  </si>
  <si>
    <t>Facilities Maint</t>
  </si>
  <si>
    <t>Airport/Ind Park Transfer</t>
  </si>
  <si>
    <t>Planning</t>
  </si>
  <si>
    <t>Business Development</t>
  </si>
  <si>
    <t>Veteran's Services</t>
  </si>
  <si>
    <t>Property Appraiser</t>
  </si>
  <si>
    <t>Tax Collector</t>
  </si>
  <si>
    <t>Clerk of Circuit Court</t>
  </si>
  <si>
    <t>Supervisor of Elections</t>
  </si>
  <si>
    <t>Sheriff</t>
  </si>
  <si>
    <t>Jail Contract</t>
  </si>
  <si>
    <t>DJJ</t>
  </si>
  <si>
    <t>Medical Examiner</t>
  </si>
  <si>
    <t>Guardian Ad  Litem Program</t>
  </si>
  <si>
    <t>Public Defender-Article V</t>
  </si>
  <si>
    <t>State Attorney-Article V</t>
  </si>
  <si>
    <t>Court System-Article V</t>
  </si>
  <si>
    <t>Emerg Preparedness Shelter</t>
  </si>
  <si>
    <t>Aquatic Plant Mgmt</t>
  </si>
  <si>
    <t>Indigent Care</t>
  </si>
  <si>
    <t>Contrib-Comp Planning</t>
  </si>
  <si>
    <t>Cont-Cons &amp; Resource Mgmt</t>
  </si>
  <si>
    <t>Contrib-Mental Health</t>
  </si>
  <si>
    <t>Contrib-Other Human Svcs</t>
  </si>
  <si>
    <t>Welfare Services</t>
  </si>
  <si>
    <t>Social Services</t>
  </si>
  <si>
    <t>Parks &amp; Rec</t>
  </si>
  <si>
    <t>Library Services</t>
  </si>
  <si>
    <t>Cooperative Extension</t>
  </si>
  <si>
    <t>Little Rock Cannery</t>
  </si>
  <si>
    <t>Debt Service/Transfers</t>
  </si>
  <si>
    <t>Cont Reserves</t>
  </si>
  <si>
    <t>Cash to Be Brought Forward</t>
  </si>
  <si>
    <t>EMG Grants</t>
  </si>
  <si>
    <t>Zoning - GF</t>
  </si>
  <si>
    <t>Planning-Mass Transit</t>
  </si>
  <si>
    <t>MPO Transportation Grant</t>
  </si>
  <si>
    <t>CDBG Grants</t>
  </si>
  <si>
    <t>Library Grants</t>
  </si>
  <si>
    <t>Constitutional Departments</t>
  </si>
  <si>
    <t>FY 2014-2015</t>
  </si>
  <si>
    <t>Budget</t>
  </si>
  <si>
    <t>% of Total</t>
  </si>
  <si>
    <t>FY 2015-16</t>
  </si>
  <si>
    <t>% Change</t>
  </si>
  <si>
    <t>Requested</t>
  </si>
  <si>
    <t>Adopted</t>
  </si>
  <si>
    <t>% of Req Adopted</t>
  </si>
  <si>
    <t>Amount</t>
  </si>
  <si>
    <t>%</t>
  </si>
  <si>
    <t>Change Since FY 2014-2015</t>
  </si>
  <si>
    <t>FY 2016-17</t>
  </si>
  <si>
    <t>Sub-Total Constutional Departments</t>
  </si>
  <si>
    <t>Other County Departments</t>
  </si>
  <si>
    <t xml:space="preserve">Sub-Total Other County Departments </t>
  </si>
  <si>
    <t>Total General Fund</t>
  </si>
  <si>
    <t>Total All County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</si>
</sst>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9" fontId="0" fillId="0" borderId="1" xfId="9" applyFont="1" applyBorder="1"/>
    <xf numFmtId="0" fontId="0" fillId="0" borderId="1" xfId="0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right" wrapText="1"/>
    </xf>
    <xf numFmtId="0" fontId="4" fillId="2" borderId="6" xfId="0" applyFont="1" applyFill="1" applyBorder="1"/>
    <xf numFmtId="0" fontId="4" fillId="2" borderId="5" xfId="0" applyFont="1" applyFill="1" applyBorder="1"/>
    <xf numFmtId="0" fontId="0" fillId="0" borderId="3" xfId="0" applyBorder="1" applyAlignment="1">
      <alignment horizontal="center"/>
    </xf>
    <xf numFmtId="44" fontId="0" fillId="0" borderId="3" xfId="1" applyFont="1" applyBorder="1"/>
    <xf numFmtId="9" fontId="0" fillId="0" borderId="3" xfId="9" applyFont="1" applyBorder="1"/>
    <xf numFmtId="44" fontId="0" fillId="0" borderId="3" xfId="0" applyNumberFormat="1" applyBorder="1"/>
    <xf numFmtId="0" fontId="0" fillId="2" borderId="4" xfId="0" applyFill="1" applyBorder="1" applyAlignment="1">
      <alignment horizontal="center"/>
    </xf>
    <xf numFmtId="44" fontId="0" fillId="0" borderId="0" xfId="1" applyFont="1"/>
    <xf numFmtId="164" fontId="0" fillId="0" borderId="3" xfId="9" applyNumberFormat="1" applyFont="1" applyBorder="1"/>
    <xf numFmtId="164" fontId="4" fillId="2" borderId="6" xfId="0" applyNumberFormat="1" applyFont="1" applyFill="1" applyBorder="1"/>
    <xf numFmtId="164" fontId="0" fillId="0" borderId="0" xfId="0" applyNumberFormat="1"/>
    <xf numFmtId="164" fontId="0" fillId="0" borderId="1" xfId="9" applyNumberFormat="1" applyFont="1" applyBorder="1"/>
    <xf numFmtId="9" fontId="0" fillId="0" borderId="0" xfId="9" applyFont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0">
    <cellStyle name="Comma 2" xfId="2"/>
    <cellStyle name="Comma 3" xfId="3"/>
    <cellStyle name="Currency" xfId="1" builtinId="4"/>
    <cellStyle name="Currency 2" xfId="4"/>
    <cellStyle name="Currency 3" xfId="5"/>
    <cellStyle name="Normal" xfId="0" builtinId="0"/>
    <cellStyle name="Normal 2" xfId="6"/>
    <cellStyle name="Normal 3" xfId="7"/>
    <cellStyle name="Percent" xfId="9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Analysis/Budgets/2017/BCC%20Budget%202016%20vs%202017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Analysis/2016/Budget%20Analysi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Analysis/Budgets/2017/BCC%20Budget%202016%20vs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Analysis/2014/Compare%20Scaled%20Raise%20vs%20BCC%203%25%20and%201.6%20mil%20c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 2017"/>
      <sheetName val="2017 Options 3%"/>
      <sheetName val="2017 Options"/>
      <sheetName val="NA2017 Real story"/>
      <sheetName val="2017 Summary"/>
      <sheetName val="2017 Summary less const update"/>
      <sheetName val="2017 Summary less Const"/>
      <sheetName val="Budget Analysis Proposed 2016"/>
      <sheetName val="Old BOCC Net Cost"/>
      <sheetName val="Old Bullet Point Facts"/>
      <sheetName val="Revenues per GZ 2nd"/>
      <sheetName val="Revenues 2016 Approved"/>
      <sheetName val="Summary less Const per GZ 2nd"/>
      <sheetName val="Summary less Const per GZ"/>
      <sheetName val="Summary less Const"/>
      <sheetName val="Summary 2016"/>
      <sheetName val="Summary approved w grants"/>
      <sheetName val="Notes"/>
      <sheetName val="Summary Analysis"/>
      <sheetName val="BCC GF 2016 Cuts"/>
      <sheetName val="2016 Options"/>
      <sheetName val="2016 Negoitation"/>
      <sheetName val="Animal Services"/>
      <sheetName val="2014 Trusty hours"/>
      <sheetName val="Jail Savings"/>
    </sheetNames>
    <sheetDataSet>
      <sheetData sheetId="0">
        <row r="39">
          <cell r="D39">
            <v>80495506</v>
          </cell>
        </row>
        <row r="43">
          <cell r="D43">
            <v>101304266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C3">
            <v>41339292</v>
          </cell>
        </row>
      </sheetData>
      <sheetData sheetId="8"/>
      <sheetData sheetId="9"/>
      <sheetData sheetId="10">
        <row r="39">
          <cell r="G39">
            <v>80614224</v>
          </cell>
        </row>
      </sheetData>
      <sheetData sheetId="11">
        <row r="38">
          <cell r="C38">
            <v>78367320</v>
          </cell>
        </row>
        <row r="42">
          <cell r="C42">
            <v>101304266</v>
          </cell>
        </row>
      </sheetData>
      <sheetData sheetId="12"/>
      <sheetData sheetId="13"/>
      <sheetData sheetId="14"/>
      <sheetData sheetId="15">
        <row r="59">
          <cell r="G59">
            <v>76802480</v>
          </cell>
        </row>
      </sheetData>
      <sheetData sheetId="16"/>
      <sheetData sheetId="17"/>
      <sheetData sheetId="18"/>
      <sheetData sheetId="19"/>
      <sheetData sheetId="20">
        <row r="49">
          <cell r="B49">
            <v>70778577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Sheriff Increases"/>
      <sheetName val="Final Cost per Capita less"/>
      <sheetName val="Final Cost per Capita"/>
      <sheetName val="Per Capita 2014"/>
      <sheetName val="% of Budget to Sheriff"/>
      <sheetName val="Per Capita"/>
      <sheetName val="Draft"/>
    </sheetNames>
    <sheetDataSet>
      <sheetData sheetId="0"/>
      <sheetData sheetId="1"/>
      <sheetData sheetId="2"/>
      <sheetData sheetId="3">
        <row r="5">
          <cell r="B5">
            <v>175968</v>
          </cell>
          <cell r="C5">
            <v>168276</v>
          </cell>
        </row>
      </sheetData>
      <sheetData sheetId="4"/>
      <sheetData sheetId="5"/>
      <sheetData sheetId="6">
        <row r="3">
          <cell r="C3">
            <v>175968</v>
          </cell>
          <cell r="D3">
            <v>168276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BOCC Net Cost"/>
      <sheetName val="Old Bullet Point Facts"/>
      <sheetName val="Revenues per GZ 2nd"/>
      <sheetName val="Revenues 2017"/>
      <sheetName val="Summary less Const per GZ 2nd"/>
      <sheetName val="Summary less Const per GZ"/>
      <sheetName val="Summary less Const"/>
      <sheetName val="2017 Summary"/>
      <sheetName val="Summary approved w grants"/>
      <sheetName val="Notes"/>
      <sheetName val="Summary Analysis"/>
      <sheetName val="BCC GF 2016 Cuts"/>
      <sheetName val="2016 Options"/>
      <sheetName val="2016 Real story"/>
      <sheetName val="2016 Negoitation"/>
      <sheetName val="Animal Services"/>
      <sheetName val="2014 Trusty hours"/>
      <sheetName val="Jail Savings"/>
    </sheetNames>
    <sheetDataSet>
      <sheetData sheetId="0"/>
      <sheetData sheetId="1"/>
      <sheetData sheetId="2">
        <row r="39">
          <cell r="G39">
            <v>80614224</v>
          </cell>
        </row>
      </sheetData>
      <sheetData sheetId="3">
        <row r="38">
          <cell r="C38">
            <v>78367320</v>
          </cell>
        </row>
      </sheetData>
      <sheetData sheetId="4"/>
      <sheetData sheetId="5"/>
      <sheetData sheetId="6"/>
      <sheetData sheetId="7">
        <row r="60">
          <cell r="H60">
            <v>82574381</v>
          </cell>
        </row>
      </sheetData>
      <sheetData sheetId="8"/>
      <sheetData sheetId="9"/>
      <sheetData sheetId="10"/>
      <sheetData sheetId="11"/>
      <sheetData sheetId="12">
        <row r="49">
          <cell r="B49">
            <v>70778577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 Year"/>
      <sheetName val="2 Years"/>
      <sheetName val="3 Years"/>
      <sheetName val="4 Years"/>
      <sheetName val="5 Years"/>
      <sheetName val="Capped"/>
      <sheetName val="Days"/>
    </sheetNames>
    <sheetDataSet>
      <sheetData sheetId="0"/>
      <sheetData sheetId="1">
        <row r="2">
          <cell r="H2">
            <v>0.01</v>
          </cell>
          <cell r="K2">
            <v>1.4999999999999999E-2</v>
          </cell>
          <cell r="N2">
            <v>0.02</v>
          </cell>
        </row>
      </sheetData>
      <sheetData sheetId="2">
        <row r="2">
          <cell r="H2">
            <v>0.02</v>
          </cell>
          <cell r="K2">
            <v>2.5000000000000001E-2</v>
          </cell>
          <cell r="N2">
            <v>0.03</v>
          </cell>
        </row>
      </sheetData>
      <sheetData sheetId="3">
        <row r="2">
          <cell r="H2">
            <v>0.03</v>
          </cell>
          <cell r="K2">
            <v>3.5000000000000003E-2</v>
          </cell>
          <cell r="N2">
            <v>0.04</v>
          </cell>
        </row>
      </sheetData>
      <sheetData sheetId="4">
        <row r="2">
          <cell r="H2">
            <v>0.04</v>
          </cell>
          <cell r="N2">
            <v>0.05</v>
          </cell>
        </row>
      </sheetData>
      <sheetData sheetId="5">
        <row r="2">
          <cell r="G2">
            <v>0.05</v>
          </cell>
          <cell r="J2">
            <v>5.5E-2</v>
          </cell>
          <cell r="M2">
            <v>0.06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showWhiteSpace="0" topLeftCell="A53" zoomScaleNormal="100" workbookViewId="0">
      <selection activeCell="B64" sqref="B64"/>
    </sheetView>
  </sheetViews>
  <sheetFormatPr defaultRowHeight="15" x14ac:dyDescent="0.25"/>
  <cols>
    <col min="1" max="1" width="6.140625" style="3" customWidth="1"/>
    <col min="2" max="2" width="31" customWidth="1"/>
    <col min="3" max="3" width="17.5703125" customWidth="1"/>
    <col min="4" max="4" width="10.5703125" customWidth="1"/>
    <col min="5" max="5" width="17.7109375" customWidth="1"/>
    <col min="8" max="8" width="17" customWidth="1"/>
    <col min="9" max="9" width="18.5703125" customWidth="1"/>
    <col min="13" max="13" width="14.85546875" customWidth="1"/>
  </cols>
  <sheetData>
    <row r="1" spans="1:17" ht="26.25" customHeight="1" x14ac:dyDescent="0.25">
      <c r="C1" s="31" t="s">
        <v>56</v>
      </c>
      <c r="D1" s="31"/>
      <c r="E1" s="31" t="s">
        <v>59</v>
      </c>
      <c r="F1" s="31"/>
      <c r="G1" s="31"/>
      <c r="H1" s="32" t="s">
        <v>67</v>
      </c>
      <c r="I1" s="34"/>
      <c r="J1" s="34"/>
      <c r="K1" s="34"/>
      <c r="L1" s="33"/>
      <c r="M1" s="32" t="s">
        <v>66</v>
      </c>
      <c r="N1" s="33"/>
    </row>
    <row r="2" spans="1:17" ht="30" x14ac:dyDescent="0.25">
      <c r="C2" s="5" t="s">
        <v>57</v>
      </c>
      <c r="D2" s="5" t="s">
        <v>58</v>
      </c>
      <c r="E2" s="5" t="s">
        <v>57</v>
      </c>
      <c r="F2" s="5" t="s">
        <v>58</v>
      </c>
      <c r="G2" s="5" t="s">
        <v>60</v>
      </c>
      <c r="H2" s="6" t="s">
        <v>61</v>
      </c>
      <c r="I2" s="6" t="s">
        <v>62</v>
      </c>
      <c r="J2" s="6" t="s">
        <v>63</v>
      </c>
      <c r="K2" s="7" t="s">
        <v>58</v>
      </c>
      <c r="L2" s="7" t="s">
        <v>60</v>
      </c>
      <c r="M2" s="7" t="s">
        <v>64</v>
      </c>
      <c r="N2" s="7" t="s">
        <v>65</v>
      </c>
      <c r="O2" s="4"/>
      <c r="P2" s="4"/>
      <c r="Q2" s="4"/>
    </row>
    <row r="3" spans="1:17" ht="23.25" customHeight="1" x14ac:dyDescent="0.25">
      <c r="A3" s="21"/>
      <c r="B3" s="35" t="s">
        <v>55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x14ac:dyDescent="0.25">
      <c r="A4" s="17">
        <v>1</v>
      </c>
      <c r="B4" s="2" t="s">
        <v>21</v>
      </c>
      <c r="C4" s="18">
        <v>2236392</v>
      </c>
      <c r="D4" s="23">
        <f>C4/C$66</f>
        <v>2.2455423154704644E-2</v>
      </c>
      <c r="E4" s="18">
        <v>2321032</v>
      </c>
      <c r="F4" s="23">
        <f>E4/E$66</f>
        <v>2.2911417419234494E-2</v>
      </c>
      <c r="G4" s="19">
        <f>(E4-C4)/C4</f>
        <v>3.7846674464941749E-2</v>
      </c>
      <c r="H4" s="18">
        <v>2399565</v>
      </c>
      <c r="I4" s="18">
        <v>2399565</v>
      </c>
      <c r="J4" s="19">
        <v>1</v>
      </c>
      <c r="K4" s="23">
        <f>I4/I$66</f>
        <v>2.3164956065392393E-2</v>
      </c>
      <c r="L4" s="19">
        <f>(I4-E4)/E4</f>
        <v>3.3835380124013797E-2</v>
      </c>
      <c r="M4" s="20">
        <f>I4-C4</f>
        <v>163173</v>
      </c>
      <c r="N4" s="19">
        <f>(I4-C4)/C4</f>
        <v>7.2962611205906663E-2</v>
      </c>
    </row>
    <row r="5" spans="1:17" x14ac:dyDescent="0.25">
      <c r="A5" s="8">
        <v>2</v>
      </c>
      <c r="B5" s="1" t="s">
        <v>22</v>
      </c>
      <c r="C5" s="9">
        <v>1895000</v>
      </c>
      <c r="D5" s="23">
        <f t="shared" ref="D5:D8" si="0">C5/C$66</f>
        <v>1.9027534921500926E-2</v>
      </c>
      <c r="E5" s="9">
        <v>1980000</v>
      </c>
      <c r="F5" s="23">
        <f t="shared" ref="F5:F9" si="1">E5/E$66</f>
        <v>1.9545015531920409E-2</v>
      </c>
      <c r="G5" s="11">
        <f t="shared" ref="G5:G52" si="2">(E5-C5)/C5</f>
        <v>4.4854881266490766E-2</v>
      </c>
      <c r="H5" s="9">
        <v>2260000</v>
      </c>
      <c r="I5" s="9">
        <v>2260000</v>
      </c>
      <c r="J5" s="11">
        <v>1</v>
      </c>
      <c r="K5" s="23">
        <f t="shared" ref="K5:K9" si="3">I5/I$66</f>
        <v>2.1817621405457576E-2</v>
      </c>
      <c r="L5" s="11">
        <f t="shared" ref="L5:L52" si="4">(I5-E5)/E5</f>
        <v>0.14141414141414141</v>
      </c>
      <c r="M5" s="10">
        <f t="shared" ref="M5:M8" si="5">I5-C5</f>
        <v>365000</v>
      </c>
      <c r="N5" s="11">
        <f t="shared" ref="N5:N11" si="6">(I5-C5)/C5</f>
        <v>0.19261213720316622</v>
      </c>
    </row>
    <row r="6" spans="1:17" x14ac:dyDescent="0.25">
      <c r="A6" s="8">
        <v>3</v>
      </c>
      <c r="B6" s="1" t="s">
        <v>23</v>
      </c>
      <c r="C6" s="9">
        <v>1875000</v>
      </c>
      <c r="D6" s="23">
        <f t="shared" si="0"/>
        <v>1.8826716610983764E-2</v>
      </c>
      <c r="E6" s="9">
        <v>1912300</v>
      </c>
      <c r="F6" s="23">
        <f t="shared" si="1"/>
        <v>1.8876733940248181E-2</v>
      </c>
      <c r="G6" s="11">
        <f t="shared" si="2"/>
        <v>1.9893333333333332E-2</v>
      </c>
      <c r="H6" s="9">
        <v>2291980</v>
      </c>
      <c r="I6" s="9">
        <v>2291980</v>
      </c>
      <c r="J6" s="11">
        <v>1</v>
      </c>
      <c r="K6" s="23">
        <f t="shared" si="3"/>
        <v>2.2126350402159583E-2</v>
      </c>
      <c r="L6" s="11">
        <f t="shared" si="4"/>
        <v>0.19854625320294933</v>
      </c>
      <c r="M6" s="10">
        <f t="shared" si="5"/>
        <v>416980</v>
      </c>
      <c r="N6" s="11">
        <f t="shared" si="6"/>
        <v>0.22238933333333333</v>
      </c>
    </row>
    <row r="7" spans="1:17" x14ac:dyDescent="0.25">
      <c r="A7" s="8">
        <v>4</v>
      </c>
      <c r="B7" s="1" t="s">
        <v>24</v>
      </c>
      <c r="C7" s="9">
        <v>955412</v>
      </c>
      <c r="D7" s="23">
        <f t="shared" si="0"/>
        <v>9.5932111843910518E-3</v>
      </c>
      <c r="E7" s="9">
        <v>1247539</v>
      </c>
      <c r="F7" s="23">
        <f t="shared" si="1"/>
        <v>1.2314731884685079E-2</v>
      </c>
      <c r="G7" s="11">
        <f t="shared" si="2"/>
        <v>0.30576023746823361</v>
      </c>
      <c r="H7" s="9">
        <v>1201722</v>
      </c>
      <c r="I7" s="9">
        <v>1201722</v>
      </c>
      <c r="J7" s="11">
        <v>1</v>
      </c>
      <c r="K7" s="23">
        <f t="shared" si="3"/>
        <v>1.1601201606464287E-2</v>
      </c>
      <c r="L7" s="11">
        <f t="shared" si="4"/>
        <v>-3.6725905963661258E-2</v>
      </c>
      <c r="M7" s="10">
        <f t="shared" si="5"/>
        <v>246310</v>
      </c>
      <c r="N7" s="11">
        <f t="shared" si="6"/>
        <v>0.25780500977588727</v>
      </c>
    </row>
    <row r="8" spans="1:17" x14ac:dyDescent="0.25">
      <c r="A8" s="8">
        <v>5</v>
      </c>
      <c r="B8" s="1" t="s">
        <v>25</v>
      </c>
      <c r="C8" s="9">
        <v>41339294</v>
      </c>
      <c r="D8" s="23">
        <f t="shared" si="0"/>
        <v>0.41508435895260881</v>
      </c>
      <c r="E8" s="9">
        <v>42918246</v>
      </c>
      <c r="F8" s="23">
        <f t="shared" si="1"/>
        <v>0.4236554468044349</v>
      </c>
      <c r="G8" s="11">
        <f t="shared" si="2"/>
        <v>3.8194943532417362E-2</v>
      </c>
      <c r="H8" s="9">
        <v>44632781</v>
      </c>
      <c r="I8" s="9">
        <v>42918246</v>
      </c>
      <c r="J8" s="11">
        <f t="shared" ref="J8:J52" si="7">(I8-H8)/H8</f>
        <v>-3.8414254312318118E-2</v>
      </c>
      <c r="K8" s="23">
        <f t="shared" si="3"/>
        <v>0.41432479761694424</v>
      </c>
      <c r="L8" s="11">
        <f t="shared" si="4"/>
        <v>0</v>
      </c>
      <c r="M8" s="10">
        <f t="shared" si="5"/>
        <v>1578952</v>
      </c>
      <c r="N8" s="11">
        <f t="shared" si="6"/>
        <v>3.8194943532417362E-2</v>
      </c>
    </row>
    <row r="9" spans="1:17" ht="29.25" customHeight="1" x14ac:dyDescent="0.25">
      <c r="A9" s="13"/>
      <c r="B9" s="14" t="s">
        <v>68</v>
      </c>
      <c r="C9" s="10">
        <f>SUM(C4:C8)</f>
        <v>48301098</v>
      </c>
      <c r="D9" s="23">
        <f>C9/C$66</f>
        <v>0.4849872448241892</v>
      </c>
      <c r="E9" s="10">
        <f>SUM(E4:E8)</f>
        <v>50379117</v>
      </c>
      <c r="F9" s="23">
        <f t="shared" si="1"/>
        <v>0.49730334558052303</v>
      </c>
      <c r="G9" s="11">
        <f t="shared" si="2"/>
        <v>4.3022189681899158E-2</v>
      </c>
      <c r="H9" s="10">
        <f>SUM(H4:H8)</f>
        <v>52786048</v>
      </c>
      <c r="I9" s="10">
        <f>SUM(I4:I8)</f>
        <v>51071513</v>
      </c>
      <c r="J9" s="11">
        <f t="shared" si="7"/>
        <v>-3.2480836602884158E-2</v>
      </c>
      <c r="K9" s="23">
        <f t="shared" si="3"/>
        <v>0.49303492709641805</v>
      </c>
      <c r="L9" s="11">
        <f t="shared" si="4"/>
        <v>1.3743710514021117E-2</v>
      </c>
      <c r="M9" s="10">
        <f>SUM(M4:M8)</f>
        <v>2770415</v>
      </c>
      <c r="N9" s="11">
        <f t="shared" si="6"/>
        <v>5.73571847165876E-2</v>
      </c>
    </row>
    <row r="10" spans="1:17" ht="29.25" customHeight="1" x14ac:dyDescent="0.25">
      <c r="A10" s="29"/>
      <c r="B10" s="28" t="s">
        <v>69</v>
      </c>
      <c r="C10" s="15"/>
      <c r="D10" s="24"/>
      <c r="E10" s="15"/>
      <c r="F10" s="15"/>
      <c r="G10" s="15"/>
      <c r="H10" s="15"/>
      <c r="I10" s="15"/>
      <c r="J10" s="15"/>
      <c r="K10" s="15"/>
      <c r="L10" s="15"/>
      <c r="M10" s="15"/>
      <c r="N10" s="16"/>
    </row>
    <row r="11" spans="1:17" x14ac:dyDescent="0.25">
      <c r="A11" s="8">
        <v>1</v>
      </c>
      <c r="B11" s="1" t="s">
        <v>0</v>
      </c>
      <c r="C11" s="9">
        <v>1280703</v>
      </c>
      <c r="D11" s="23">
        <f t="shared" ref="D11:D53" si="8">C11/C$66</f>
        <v>1.2859430636712929E-2</v>
      </c>
      <c r="E11" s="9">
        <v>1321273</v>
      </c>
      <c r="F11" s="23">
        <f>E11/E$66</f>
        <v>1.3042576417629837E-2</v>
      </c>
      <c r="G11" s="11">
        <f t="shared" si="2"/>
        <v>3.1677914395453123E-2</v>
      </c>
      <c r="H11" s="9">
        <v>1333974</v>
      </c>
      <c r="I11" s="9">
        <v>1295619</v>
      </c>
      <c r="J11" s="11">
        <f t="shared" si="7"/>
        <v>-2.8752434455244256E-2</v>
      </c>
      <c r="K11" s="23">
        <f t="shared" ref="K11:K52" si="9">I11/I$66</f>
        <v>1.2507665852972362E-2</v>
      </c>
      <c r="L11" s="11">
        <f t="shared" si="4"/>
        <v>-1.9416123692832594E-2</v>
      </c>
      <c r="M11" s="10">
        <f t="shared" ref="M11" si="10">I11-C11</f>
        <v>14916</v>
      </c>
      <c r="N11" s="11">
        <f t="shared" si="6"/>
        <v>1.1646728398387448E-2</v>
      </c>
    </row>
    <row r="12" spans="1:17" x14ac:dyDescent="0.25">
      <c r="A12" s="8">
        <v>2</v>
      </c>
      <c r="B12" s="1" t="s">
        <v>1</v>
      </c>
      <c r="C12" s="9">
        <v>460601</v>
      </c>
      <c r="D12" s="23">
        <f t="shared" si="8"/>
        <v>4.6248557321257244E-3</v>
      </c>
      <c r="E12" s="9">
        <v>508577</v>
      </c>
      <c r="F12" s="23">
        <f t="shared" ref="F12:F53" si="11">E12/E$66</f>
        <v>5.0202754364532766E-3</v>
      </c>
      <c r="G12" s="11">
        <f t="shared" si="2"/>
        <v>0.10415956543733079</v>
      </c>
      <c r="H12" s="9">
        <v>342914</v>
      </c>
      <c r="I12" s="9">
        <v>326494</v>
      </c>
      <c r="J12" s="11">
        <f t="shared" si="7"/>
        <v>-4.7883725948780161E-2</v>
      </c>
      <c r="K12" s="23">
        <f t="shared" si="9"/>
        <v>3.1519126031652502E-3</v>
      </c>
      <c r="L12" s="11">
        <f t="shared" si="4"/>
        <v>-0.35802444860856864</v>
      </c>
      <c r="M12" s="10">
        <f t="shared" ref="M12:M52" si="12">I12-C12</f>
        <v>-134107</v>
      </c>
      <c r="N12" s="11">
        <f t="shared" ref="N12:N53" si="13">(I12-C12)/C12</f>
        <v>-0.29115655415424629</v>
      </c>
    </row>
    <row r="13" spans="1:17" x14ac:dyDescent="0.25">
      <c r="A13" s="8">
        <v>3</v>
      </c>
      <c r="B13" s="1" t="s">
        <v>2</v>
      </c>
      <c r="C13" s="9">
        <v>0</v>
      </c>
      <c r="D13" s="23">
        <f t="shared" si="8"/>
        <v>0</v>
      </c>
      <c r="E13" s="9">
        <v>0</v>
      </c>
      <c r="F13" s="23">
        <f t="shared" si="11"/>
        <v>0</v>
      </c>
      <c r="G13" s="11"/>
      <c r="H13" s="9">
        <v>543407</v>
      </c>
      <c r="I13" s="9">
        <v>406215</v>
      </c>
      <c r="J13" s="11">
        <f t="shared" si="7"/>
        <v>-0.25246638339219041</v>
      </c>
      <c r="K13" s="23">
        <f t="shared" si="9"/>
        <v>3.9215243713353757E-3</v>
      </c>
      <c r="L13" s="11"/>
      <c r="M13" s="10">
        <f t="shared" si="12"/>
        <v>406215</v>
      </c>
      <c r="N13" s="11"/>
    </row>
    <row r="14" spans="1:17" x14ac:dyDescent="0.25">
      <c r="A14" s="8">
        <v>4</v>
      </c>
      <c r="B14" s="1" t="s">
        <v>3</v>
      </c>
      <c r="C14" s="9">
        <v>305685</v>
      </c>
      <c r="D14" s="23">
        <f t="shared" si="8"/>
        <v>3.0693572625219052E-3</v>
      </c>
      <c r="E14" s="9">
        <v>483115</v>
      </c>
      <c r="F14" s="23">
        <f t="shared" si="11"/>
        <v>4.7689344336887523E-3</v>
      </c>
      <c r="G14" s="11">
        <f t="shared" si="2"/>
        <v>0.58043410700557763</v>
      </c>
      <c r="H14" s="9">
        <v>463032</v>
      </c>
      <c r="I14" s="9">
        <v>387836</v>
      </c>
      <c r="J14" s="11">
        <f t="shared" si="7"/>
        <v>-0.16239914303978992</v>
      </c>
      <c r="K14" s="23">
        <f t="shared" si="9"/>
        <v>3.7440969094721436E-3</v>
      </c>
      <c r="L14" s="11">
        <f t="shared" si="4"/>
        <v>-0.19721805367252104</v>
      </c>
      <c r="M14" s="10">
        <f t="shared" si="12"/>
        <v>82151</v>
      </c>
      <c r="N14" s="11">
        <f t="shared" si="13"/>
        <v>0.26874396846426879</v>
      </c>
    </row>
    <row r="15" spans="1:17" x14ac:dyDescent="0.25">
      <c r="A15" s="8">
        <v>5</v>
      </c>
      <c r="B15" s="1" t="s">
        <v>4</v>
      </c>
      <c r="C15" s="9">
        <v>789740</v>
      </c>
      <c r="D15" s="23">
        <f t="shared" si="8"/>
        <v>7.9297126273911028E-3</v>
      </c>
      <c r="E15" s="9">
        <v>844648</v>
      </c>
      <c r="F15" s="23">
        <f t="shared" si="11"/>
        <v>8.3377062015179346E-3</v>
      </c>
      <c r="G15" s="11">
        <f t="shared" si="2"/>
        <v>6.9526679666725752E-2</v>
      </c>
      <c r="H15" s="9">
        <v>990764</v>
      </c>
      <c r="I15" s="9">
        <v>976474</v>
      </c>
      <c r="J15" s="11">
        <f t="shared" si="7"/>
        <v>-1.4423212793359468E-2</v>
      </c>
      <c r="K15" s="23">
        <f t="shared" si="9"/>
        <v>9.4266991346339743E-3</v>
      </c>
      <c r="L15" s="11">
        <f t="shared" si="4"/>
        <v>0.15607211524800862</v>
      </c>
      <c r="M15" s="10">
        <f t="shared" si="12"/>
        <v>186734</v>
      </c>
      <c r="N15" s="11">
        <f t="shared" si="13"/>
        <v>0.236449970876491</v>
      </c>
    </row>
    <row r="16" spans="1:17" x14ac:dyDescent="0.25">
      <c r="A16" s="8">
        <v>6</v>
      </c>
      <c r="B16" s="1" t="s">
        <v>5</v>
      </c>
      <c r="C16" s="9">
        <v>386020</v>
      </c>
      <c r="D16" s="23">
        <f t="shared" si="8"/>
        <v>3.8759942112917083E-3</v>
      </c>
      <c r="E16" s="9">
        <v>536012</v>
      </c>
      <c r="F16" s="23">
        <f t="shared" si="11"/>
        <v>5.2910923562099615E-3</v>
      </c>
      <c r="G16" s="11">
        <f t="shared" si="2"/>
        <v>0.38856017822910732</v>
      </c>
      <c r="H16" s="9">
        <v>484701</v>
      </c>
      <c r="I16" s="9">
        <v>426861</v>
      </c>
      <c r="J16" s="11">
        <f t="shared" si="7"/>
        <v>-0.11933129908954181</v>
      </c>
      <c r="K16" s="23">
        <f t="shared" si="9"/>
        <v>4.1208370313075334E-3</v>
      </c>
      <c r="L16" s="11">
        <f t="shared" si="4"/>
        <v>-0.20363536637239465</v>
      </c>
      <c r="M16" s="10">
        <f t="shared" si="12"/>
        <v>40841</v>
      </c>
      <c r="N16" s="11">
        <f t="shared" si="13"/>
        <v>0.10580021760530542</v>
      </c>
    </row>
    <row r="17" spans="1:14" x14ac:dyDescent="0.25">
      <c r="A17" s="8">
        <v>7</v>
      </c>
      <c r="B17" s="1" t="s">
        <v>6</v>
      </c>
      <c r="C17" s="9">
        <v>2577076</v>
      </c>
      <c r="D17" s="23">
        <f t="shared" si="8"/>
        <v>2.5876202419716051E-2</v>
      </c>
      <c r="E17" s="9">
        <v>2748051</v>
      </c>
      <c r="F17" s="23">
        <f t="shared" si="11"/>
        <v>2.7126615897732027E-2</v>
      </c>
      <c r="G17" s="11">
        <f t="shared" si="2"/>
        <v>6.6344570358033678E-2</v>
      </c>
      <c r="H17" s="9">
        <v>3485427</v>
      </c>
      <c r="I17" s="9">
        <v>2418622</v>
      </c>
      <c r="J17" s="11">
        <f t="shared" si="7"/>
        <v>-0.30607584092279083</v>
      </c>
      <c r="K17" s="23">
        <f t="shared" si="9"/>
        <v>2.3348928813677262E-2</v>
      </c>
      <c r="L17" s="11">
        <f t="shared" si="4"/>
        <v>-0.11987732396523937</v>
      </c>
      <c r="M17" s="10">
        <f t="shared" si="12"/>
        <v>-158454</v>
      </c>
      <c r="N17" s="11">
        <f t="shared" si="13"/>
        <v>-6.1485963161350306E-2</v>
      </c>
    </row>
    <row r="18" spans="1:14" x14ac:dyDescent="0.25">
      <c r="A18" s="8">
        <v>8</v>
      </c>
      <c r="B18" s="1" t="s">
        <v>7</v>
      </c>
      <c r="C18" s="9">
        <v>0</v>
      </c>
      <c r="D18" s="23">
        <f t="shared" si="8"/>
        <v>0</v>
      </c>
      <c r="E18" s="9">
        <v>0</v>
      </c>
      <c r="F18" s="23">
        <f t="shared" si="11"/>
        <v>0</v>
      </c>
      <c r="G18" s="11"/>
      <c r="H18" s="9"/>
      <c r="I18" s="9">
        <v>0</v>
      </c>
      <c r="J18" s="11"/>
      <c r="K18" s="23">
        <f t="shared" si="9"/>
        <v>0</v>
      </c>
      <c r="L18" s="11"/>
      <c r="M18" s="10">
        <f t="shared" si="12"/>
        <v>0</v>
      </c>
      <c r="N18" s="11"/>
    </row>
    <row r="19" spans="1:14" x14ac:dyDescent="0.25">
      <c r="A19" s="8">
        <v>9</v>
      </c>
      <c r="B19" s="1" t="s">
        <v>8</v>
      </c>
      <c r="C19" s="9">
        <v>876700</v>
      </c>
      <c r="D19" s="23">
        <f t="shared" si="8"/>
        <v>8.8028706415197167E-3</v>
      </c>
      <c r="E19" s="9">
        <v>1202500</v>
      </c>
      <c r="F19" s="23">
        <f t="shared" si="11"/>
        <v>1.1870142008653684E-2</v>
      </c>
      <c r="G19" s="11">
        <f t="shared" si="2"/>
        <v>0.37162085091821606</v>
      </c>
      <c r="H19" s="9">
        <v>1220000</v>
      </c>
      <c r="I19" s="9">
        <v>1220000</v>
      </c>
      <c r="J19" s="11">
        <f t="shared" si="7"/>
        <v>0</v>
      </c>
      <c r="K19" s="23">
        <f t="shared" si="9"/>
        <v>1.177765403303462E-2</v>
      </c>
      <c r="L19" s="11">
        <f t="shared" si="4"/>
        <v>1.4553014553014554E-2</v>
      </c>
      <c r="M19" s="10">
        <f t="shared" si="12"/>
        <v>343300</v>
      </c>
      <c r="N19" s="11">
        <f t="shared" si="13"/>
        <v>0.39158206912284704</v>
      </c>
    </row>
    <row r="20" spans="1:14" x14ac:dyDescent="0.25">
      <c r="A20" s="8">
        <v>10</v>
      </c>
      <c r="B20" s="1" t="s">
        <v>9</v>
      </c>
      <c r="C20" s="9">
        <v>434460</v>
      </c>
      <c r="D20" s="23">
        <f t="shared" si="8"/>
        <v>4.3623761593642703E-3</v>
      </c>
      <c r="E20" s="9">
        <v>666046</v>
      </c>
      <c r="F20" s="23">
        <f t="shared" si="11"/>
        <v>6.57468657321892E-3</v>
      </c>
      <c r="G20" s="11">
        <f t="shared" si="2"/>
        <v>0.53304331814206141</v>
      </c>
      <c r="H20" s="9">
        <v>672285</v>
      </c>
      <c r="I20" s="9">
        <v>594058</v>
      </c>
      <c r="J20" s="11">
        <f t="shared" si="7"/>
        <v>-0.11635987713544108</v>
      </c>
      <c r="K20" s="23">
        <f t="shared" si="9"/>
        <v>5.7349259012758041E-3</v>
      </c>
      <c r="L20" s="11">
        <f t="shared" si="4"/>
        <v>-0.10808262492380406</v>
      </c>
      <c r="M20" s="10">
        <f t="shared" si="12"/>
        <v>159598</v>
      </c>
      <c r="N20" s="11">
        <f t="shared" si="13"/>
        <v>0.36734797219536897</v>
      </c>
    </row>
    <row r="21" spans="1:14" x14ac:dyDescent="0.25">
      <c r="A21" s="8">
        <v>11</v>
      </c>
      <c r="B21" s="1" t="s">
        <v>10</v>
      </c>
      <c r="C21" s="9">
        <v>755555</v>
      </c>
      <c r="D21" s="23">
        <f t="shared" si="8"/>
        <v>7.5864639301396475E-3</v>
      </c>
      <c r="E21" s="9">
        <v>882265</v>
      </c>
      <c r="F21" s="23">
        <f t="shared" si="11"/>
        <v>8.7090318829645252E-3</v>
      </c>
      <c r="G21" s="11">
        <f t="shared" si="2"/>
        <v>0.16770453507686403</v>
      </c>
      <c r="H21" s="9">
        <v>1015077</v>
      </c>
      <c r="I21" s="9">
        <v>881072</v>
      </c>
      <c r="J21" s="11">
        <f t="shared" si="7"/>
        <v>-0.13201461563999578</v>
      </c>
      <c r="K21" s="23">
        <f t="shared" si="9"/>
        <v>8.5057058968802286E-3</v>
      </c>
      <c r="L21" s="11">
        <f t="shared" si="4"/>
        <v>-1.3522014360764622E-3</v>
      </c>
      <c r="M21" s="10">
        <f t="shared" si="12"/>
        <v>125517</v>
      </c>
      <c r="N21" s="11">
        <f t="shared" si="13"/>
        <v>0.1661255633276201</v>
      </c>
    </row>
    <row r="22" spans="1:14" x14ac:dyDescent="0.25">
      <c r="A22" s="8">
        <v>12</v>
      </c>
      <c r="B22" s="1" t="s">
        <v>11</v>
      </c>
      <c r="C22" s="9">
        <v>9900</v>
      </c>
      <c r="D22" s="23">
        <f t="shared" si="8"/>
        <v>9.9405063705994284E-5</v>
      </c>
      <c r="E22" s="9">
        <v>0</v>
      </c>
      <c r="F22" s="23">
        <f t="shared" si="11"/>
        <v>0</v>
      </c>
      <c r="G22" s="11">
        <f t="shared" si="2"/>
        <v>-1</v>
      </c>
      <c r="H22" s="9"/>
      <c r="I22" s="9">
        <v>0</v>
      </c>
      <c r="J22" s="11"/>
      <c r="K22" s="23">
        <f t="shared" si="9"/>
        <v>0</v>
      </c>
      <c r="L22" s="11"/>
      <c r="M22" s="10">
        <f t="shared" si="12"/>
        <v>-9900</v>
      </c>
      <c r="N22" s="11">
        <f t="shared" si="13"/>
        <v>-1</v>
      </c>
    </row>
    <row r="23" spans="1:14" x14ac:dyDescent="0.25">
      <c r="A23" s="8">
        <v>13</v>
      </c>
      <c r="B23" s="1" t="s">
        <v>12</v>
      </c>
      <c r="C23" s="9">
        <v>0</v>
      </c>
      <c r="D23" s="23">
        <f t="shared" si="8"/>
        <v>0</v>
      </c>
      <c r="E23" s="9">
        <v>136515</v>
      </c>
      <c r="F23" s="23">
        <f t="shared" si="11"/>
        <v>1.3475695936061185E-3</v>
      </c>
      <c r="G23" s="11"/>
      <c r="H23" s="9">
        <v>658117</v>
      </c>
      <c r="I23" s="9">
        <v>211790</v>
      </c>
      <c r="J23" s="11">
        <f t="shared" si="7"/>
        <v>-0.67818792099277181</v>
      </c>
      <c r="K23" s="23">
        <f t="shared" si="9"/>
        <v>2.0445814325052479E-3</v>
      </c>
      <c r="L23" s="11">
        <f t="shared" si="4"/>
        <v>0.5514046075522836</v>
      </c>
      <c r="M23" s="10">
        <f t="shared" si="12"/>
        <v>211790</v>
      </c>
      <c r="N23" s="11"/>
    </row>
    <row r="24" spans="1:14" x14ac:dyDescent="0.25">
      <c r="A24" s="8">
        <v>14</v>
      </c>
      <c r="B24" s="1" t="s">
        <v>13</v>
      </c>
      <c r="C24" s="9">
        <v>52665</v>
      </c>
      <c r="D24" s="23">
        <f t="shared" si="8"/>
        <v>5.2880481616931205E-4</v>
      </c>
      <c r="E24" s="9">
        <v>100000</v>
      </c>
      <c r="F24" s="23">
        <f t="shared" si="11"/>
        <v>9.8712199656163691E-4</v>
      </c>
      <c r="G24" s="11">
        <f t="shared" si="2"/>
        <v>0.89879426564131781</v>
      </c>
      <c r="H24" s="9">
        <v>75000</v>
      </c>
      <c r="I24" s="9">
        <v>0</v>
      </c>
      <c r="J24" s="11">
        <f t="shared" si="7"/>
        <v>-1</v>
      </c>
      <c r="K24" s="23">
        <f t="shared" si="9"/>
        <v>0</v>
      </c>
      <c r="L24" s="11">
        <f t="shared" si="4"/>
        <v>-1</v>
      </c>
      <c r="M24" s="10">
        <f t="shared" si="12"/>
        <v>-52665</v>
      </c>
      <c r="N24" s="11">
        <f t="shared" si="13"/>
        <v>-1</v>
      </c>
    </row>
    <row r="25" spans="1:14" x14ac:dyDescent="0.25">
      <c r="A25" s="8">
        <v>15</v>
      </c>
      <c r="B25" s="1" t="s">
        <v>14</v>
      </c>
      <c r="C25" s="9">
        <v>578155</v>
      </c>
      <c r="D25" s="23">
        <f t="shared" si="8"/>
        <v>5.8052055158524371E-3</v>
      </c>
      <c r="E25" s="9">
        <v>706446</v>
      </c>
      <c r="F25" s="23">
        <f t="shared" si="11"/>
        <v>6.9734838598298219E-3</v>
      </c>
      <c r="G25" s="11">
        <f t="shared" si="2"/>
        <v>0.22189724208905917</v>
      </c>
      <c r="H25" s="9">
        <v>690633</v>
      </c>
      <c r="I25" s="9">
        <v>652790</v>
      </c>
      <c r="J25" s="11">
        <f t="shared" si="7"/>
        <v>-5.4794659392180797E-2</v>
      </c>
      <c r="K25" s="23">
        <f t="shared" si="9"/>
        <v>6.3019137510038278E-3</v>
      </c>
      <c r="L25" s="11">
        <f t="shared" si="4"/>
        <v>-7.5952018979511524E-2</v>
      </c>
      <c r="M25" s="10">
        <f t="shared" si="12"/>
        <v>74635</v>
      </c>
      <c r="N25" s="11">
        <f t="shared" si="13"/>
        <v>0.12909167956689815</v>
      </c>
    </row>
    <row r="26" spans="1:14" x14ac:dyDescent="0.25">
      <c r="A26" s="8">
        <v>16</v>
      </c>
      <c r="B26" s="1" t="s">
        <v>15</v>
      </c>
      <c r="C26" s="9">
        <v>193012</v>
      </c>
      <c r="D26" s="23">
        <f t="shared" si="8"/>
        <v>1.938017187476906E-3</v>
      </c>
      <c r="E26" s="9">
        <v>175317</v>
      </c>
      <c r="F26" s="23">
        <f t="shared" si="11"/>
        <v>1.7305926707119649E-3</v>
      </c>
      <c r="G26" s="11">
        <f t="shared" si="2"/>
        <v>-9.1678237622531245E-2</v>
      </c>
      <c r="H26" s="9">
        <v>225935</v>
      </c>
      <c r="I26" s="9">
        <v>0</v>
      </c>
      <c r="J26" s="11">
        <f t="shared" si="7"/>
        <v>-1</v>
      </c>
      <c r="K26" s="23">
        <f t="shared" si="9"/>
        <v>0</v>
      </c>
      <c r="L26" s="11">
        <f t="shared" si="4"/>
        <v>-1</v>
      </c>
      <c r="M26" s="10">
        <f t="shared" si="12"/>
        <v>-193012</v>
      </c>
      <c r="N26" s="11">
        <f t="shared" si="13"/>
        <v>-1</v>
      </c>
    </row>
    <row r="27" spans="1:14" x14ac:dyDescent="0.25">
      <c r="A27" s="8">
        <v>17</v>
      </c>
      <c r="B27" s="1" t="s">
        <v>16</v>
      </c>
      <c r="C27" s="9">
        <v>2887123</v>
      </c>
      <c r="D27" s="23">
        <f t="shared" si="8"/>
        <v>2.8989358155761751E-2</v>
      </c>
      <c r="E27" s="9">
        <v>3266235</v>
      </c>
      <c r="F27" s="23">
        <f t="shared" si="11"/>
        <v>3.2241724144394981E-2</v>
      </c>
      <c r="G27" s="11">
        <f t="shared" si="2"/>
        <v>0.13131134350701373</v>
      </c>
      <c r="H27" s="9">
        <v>5415100</v>
      </c>
      <c r="I27" s="9">
        <v>2856567</v>
      </c>
      <c r="J27" s="11">
        <f t="shared" si="7"/>
        <v>-0.47248120994995474</v>
      </c>
      <c r="K27" s="23">
        <f t="shared" si="9"/>
        <v>2.7576768728019351E-2</v>
      </c>
      <c r="L27" s="11">
        <f t="shared" si="4"/>
        <v>-0.12542514546565081</v>
      </c>
      <c r="M27" s="10">
        <f t="shared" si="12"/>
        <v>-30556</v>
      </c>
      <c r="N27" s="11">
        <f t="shared" si="13"/>
        <v>-1.0583546319294328E-2</v>
      </c>
    </row>
    <row r="28" spans="1:14" x14ac:dyDescent="0.25">
      <c r="A28" s="8">
        <v>18</v>
      </c>
      <c r="B28" s="1" t="s">
        <v>17</v>
      </c>
      <c r="C28" s="9">
        <v>44854</v>
      </c>
      <c r="D28" s="23">
        <f t="shared" si="8"/>
        <v>4.5037522499683511E-4</v>
      </c>
      <c r="E28" s="9">
        <v>44854</v>
      </c>
      <c r="F28" s="23">
        <f t="shared" si="11"/>
        <v>4.4276370033775663E-4</v>
      </c>
      <c r="G28" s="11">
        <f t="shared" si="2"/>
        <v>0</v>
      </c>
      <c r="H28" s="9">
        <v>46314</v>
      </c>
      <c r="I28" s="9">
        <v>46314</v>
      </c>
      <c r="J28" s="11">
        <f t="shared" si="7"/>
        <v>0</v>
      </c>
      <c r="K28" s="23">
        <f t="shared" si="9"/>
        <v>4.4710677777538149E-4</v>
      </c>
      <c r="L28" s="11">
        <f t="shared" si="4"/>
        <v>3.2550051277478037E-2</v>
      </c>
      <c r="M28" s="10">
        <f t="shared" si="12"/>
        <v>1460</v>
      </c>
      <c r="N28" s="11">
        <f t="shared" si="13"/>
        <v>3.2550051277478037E-2</v>
      </c>
    </row>
    <row r="29" spans="1:14" x14ac:dyDescent="0.25">
      <c r="A29" s="8">
        <v>19</v>
      </c>
      <c r="B29" s="1" t="s">
        <v>18</v>
      </c>
      <c r="C29" s="9">
        <v>610679</v>
      </c>
      <c r="D29" s="23">
        <f t="shared" si="8"/>
        <v>6.131776252415443E-3</v>
      </c>
      <c r="E29" s="9">
        <v>672510</v>
      </c>
      <c r="F29" s="23">
        <f t="shared" si="11"/>
        <v>6.6384941390766642E-3</v>
      </c>
      <c r="G29" s="11">
        <f t="shared" si="2"/>
        <v>0.10124959266652366</v>
      </c>
      <c r="H29" s="9">
        <v>875827</v>
      </c>
      <c r="I29" s="9">
        <v>753688</v>
      </c>
      <c r="J29" s="11">
        <f t="shared" si="7"/>
        <v>-0.13945562308538101</v>
      </c>
      <c r="K29" s="23">
        <f t="shared" si="9"/>
        <v>7.2759643547949159E-3</v>
      </c>
      <c r="L29" s="11">
        <f t="shared" si="4"/>
        <v>0.12070898573998899</v>
      </c>
      <c r="M29" s="10">
        <f t="shared" si="12"/>
        <v>143009</v>
      </c>
      <c r="N29" s="11">
        <f t="shared" si="13"/>
        <v>0.23418031404387576</v>
      </c>
    </row>
    <row r="30" spans="1:14" x14ac:dyDescent="0.25">
      <c r="A30" s="8">
        <v>20</v>
      </c>
      <c r="B30" s="1" t="s">
        <v>19</v>
      </c>
      <c r="C30" s="9">
        <v>233323</v>
      </c>
      <c r="D30" s="23">
        <f t="shared" si="8"/>
        <v>2.3427765332397679E-3</v>
      </c>
      <c r="E30" s="9">
        <v>267305</v>
      </c>
      <c r="F30" s="23">
        <f t="shared" si="11"/>
        <v>2.6386264529090838E-3</v>
      </c>
      <c r="G30" s="11">
        <f t="shared" si="2"/>
        <v>0.1456435927876806</v>
      </c>
      <c r="H30" s="9">
        <v>285305</v>
      </c>
      <c r="I30" s="9">
        <v>260368</v>
      </c>
      <c r="J30" s="11">
        <f t="shared" si="7"/>
        <v>-8.7404707243125782E-2</v>
      </c>
      <c r="K30" s="23">
        <f t="shared" si="9"/>
        <v>2.5135444469452117E-3</v>
      </c>
      <c r="L30" s="11">
        <f t="shared" si="4"/>
        <v>-2.5951628289781335E-2</v>
      </c>
      <c r="M30" s="10">
        <f t="shared" si="12"/>
        <v>27045</v>
      </c>
      <c r="N30" s="11">
        <f t="shared" si="13"/>
        <v>0.1159122761150851</v>
      </c>
    </row>
    <row r="31" spans="1:14" x14ac:dyDescent="0.25">
      <c r="A31" s="8">
        <v>21</v>
      </c>
      <c r="B31" s="1" t="s">
        <v>20</v>
      </c>
      <c r="C31" s="9">
        <v>110484</v>
      </c>
      <c r="D31" s="23">
        <f t="shared" si="8"/>
        <v>1.1093605109588963E-3</v>
      </c>
      <c r="E31" s="9">
        <v>163164</v>
      </c>
      <c r="F31" s="23">
        <f t="shared" si="11"/>
        <v>1.6106277344698292E-3</v>
      </c>
      <c r="G31" s="11">
        <f t="shared" si="2"/>
        <v>0.47681112197241232</v>
      </c>
      <c r="H31" s="9">
        <v>168527</v>
      </c>
      <c r="I31" s="9">
        <v>162029</v>
      </c>
      <c r="J31" s="11">
        <f t="shared" si="7"/>
        <v>-3.8557619847264829E-2</v>
      </c>
      <c r="K31" s="23">
        <f t="shared" si="9"/>
        <v>1.5641979551791528E-3</v>
      </c>
      <c r="L31" s="11">
        <f t="shared" si="4"/>
        <v>-6.9561913167120199E-3</v>
      </c>
      <c r="M31" s="10">
        <f t="shared" si="12"/>
        <v>51545</v>
      </c>
      <c r="N31" s="11">
        <f t="shared" si="13"/>
        <v>0.46653814126932408</v>
      </c>
    </row>
    <row r="32" spans="1:14" x14ac:dyDescent="0.25">
      <c r="A32" s="8">
        <v>22</v>
      </c>
      <c r="B32" s="1" t="s">
        <v>26</v>
      </c>
      <c r="C32" s="9">
        <v>530000</v>
      </c>
      <c r="D32" s="23">
        <f t="shared" si="8"/>
        <v>5.321685228704744E-3</v>
      </c>
      <c r="E32" s="9">
        <v>500000</v>
      </c>
      <c r="F32" s="23">
        <f t="shared" si="11"/>
        <v>4.9356099828081843E-3</v>
      </c>
      <c r="G32" s="11">
        <f t="shared" si="2"/>
        <v>-5.6603773584905662E-2</v>
      </c>
      <c r="H32" s="9">
        <v>500000</v>
      </c>
      <c r="I32" s="9">
        <v>500000</v>
      </c>
      <c r="J32" s="11">
        <f t="shared" si="7"/>
        <v>0</v>
      </c>
      <c r="K32" s="23">
        <f t="shared" si="9"/>
        <v>4.8269073905879596E-3</v>
      </c>
      <c r="L32" s="11">
        <f t="shared" si="4"/>
        <v>0</v>
      </c>
      <c r="M32" s="10">
        <f t="shared" si="12"/>
        <v>-30000</v>
      </c>
      <c r="N32" s="11">
        <f t="shared" si="13"/>
        <v>-5.6603773584905662E-2</v>
      </c>
    </row>
    <row r="33" spans="1:14" x14ac:dyDescent="0.25">
      <c r="A33" s="8">
        <v>23</v>
      </c>
      <c r="B33" s="1" t="s">
        <v>27</v>
      </c>
      <c r="C33" s="9">
        <v>200000</v>
      </c>
      <c r="D33" s="23">
        <f t="shared" si="8"/>
        <v>2.0081831051716017E-3</v>
      </c>
      <c r="E33" s="9">
        <v>406950</v>
      </c>
      <c r="F33" s="23">
        <f t="shared" si="11"/>
        <v>4.0170929650075815E-3</v>
      </c>
      <c r="G33" s="11">
        <f t="shared" si="2"/>
        <v>1.0347500000000001</v>
      </c>
      <c r="H33" s="9">
        <v>317046</v>
      </c>
      <c r="I33" s="9">
        <v>317046</v>
      </c>
      <c r="J33" s="11">
        <f t="shared" si="7"/>
        <v>0</v>
      </c>
      <c r="K33" s="23">
        <f t="shared" si="9"/>
        <v>3.0607033611127002E-3</v>
      </c>
      <c r="L33" s="11">
        <f t="shared" si="4"/>
        <v>-0.22092148912642831</v>
      </c>
      <c r="M33" s="10">
        <f t="shared" si="12"/>
        <v>117046</v>
      </c>
      <c r="N33" s="11">
        <f t="shared" si="13"/>
        <v>0.58523000000000003</v>
      </c>
    </row>
    <row r="34" spans="1:14" x14ac:dyDescent="0.25">
      <c r="A34" s="8">
        <v>24</v>
      </c>
      <c r="B34" s="1" t="s">
        <v>28</v>
      </c>
      <c r="C34" s="9">
        <v>451802</v>
      </c>
      <c r="D34" s="23">
        <f t="shared" si="8"/>
        <v>4.5365057164136998E-3</v>
      </c>
      <c r="E34" s="9">
        <v>452094</v>
      </c>
      <c r="F34" s="23">
        <f t="shared" si="11"/>
        <v>4.462719319135367E-3</v>
      </c>
      <c r="G34" s="11">
        <f t="shared" si="2"/>
        <v>6.4630081318807801E-4</v>
      </c>
      <c r="H34" s="9">
        <v>444124</v>
      </c>
      <c r="I34" s="9">
        <v>444124</v>
      </c>
      <c r="J34" s="11">
        <f t="shared" si="7"/>
        <v>0</v>
      </c>
      <c r="K34" s="23">
        <f t="shared" si="9"/>
        <v>4.287490835874974E-3</v>
      </c>
      <c r="L34" s="11">
        <f t="shared" si="4"/>
        <v>-1.7629077138825111E-2</v>
      </c>
      <c r="M34" s="10">
        <f t="shared" si="12"/>
        <v>-7678</v>
      </c>
      <c r="N34" s="11">
        <f t="shared" si="13"/>
        <v>-1.699417001252761E-2</v>
      </c>
    </row>
    <row r="35" spans="1:14" x14ac:dyDescent="0.25">
      <c r="A35" s="8">
        <v>25</v>
      </c>
      <c r="B35" s="1" t="s">
        <v>29</v>
      </c>
      <c r="C35" s="9">
        <v>3156</v>
      </c>
      <c r="D35" s="23">
        <f t="shared" si="8"/>
        <v>3.1689129399607871E-5</v>
      </c>
      <c r="E35" s="9">
        <v>10186</v>
      </c>
      <c r="F35" s="23">
        <f t="shared" si="11"/>
        <v>1.0054824656976833E-4</v>
      </c>
      <c r="G35" s="11">
        <f t="shared" si="2"/>
        <v>2.2275031685678073</v>
      </c>
      <c r="H35" s="9">
        <v>4270</v>
      </c>
      <c r="I35" s="9">
        <v>4270</v>
      </c>
      <c r="J35" s="11">
        <f t="shared" si="7"/>
        <v>0</v>
      </c>
      <c r="K35" s="23">
        <f t="shared" si="9"/>
        <v>4.1221789115621172E-5</v>
      </c>
      <c r="L35" s="11">
        <f t="shared" si="4"/>
        <v>-0.58079717258982921</v>
      </c>
      <c r="M35" s="10">
        <f t="shared" si="12"/>
        <v>1114</v>
      </c>
      <c r="N35" s="11">
        <f t="shared" si="13"/>
        <v>0.35297845373891001</v>
      </c>
    </row>
    <row r="36" spans="1:14" x14ac:dyDescent="0.25">
      <c r="A36" s="8">
        <v>26</v>
      </c>
      <c r="B36" s="1" t="s">
        <v>30</v>
      </c>
      <c r="C36" s="9">
        <v>2420</v>
      </c>
      <c r="D36" s="23">
        <f t="shared" si="8"/>
        <v>2.429901557257638E-5</v>
      </c>
      <c r="E36" s="9">
        <v>2860</v>
      </c>
      <c r="F36" s="23">
        <f t="shared" si="11"/>
        <v>2.8231689101662815E-5</v>
      </c>
      <c r="G36" s="11">
        <f t="shared" si="2"/>
        <v>0.18181818181818182</v>
      </c>
      <c r="H36" s="9">
        <v>2425</v>
      </c>
      <c r="I36" s="9">
        <v>2425</v>
      </c>
      <c r="J36" s="11">
        <f t="shared" si="7"/>
        <v>0</v>
      </c>
      <c r="K36" s="23">
        <f t="shared" si="9"/>
        <v>2.3410500844351602E-5</v>
      </c>
      <c r="L36" s="11">
        <f t="shared" si="4"/>
        <v>-0.15209790209790211</v>
      </c>
      <c r="M36" s="10">
        <f t="shared" si="12"/>
        <v>5</v>
      </c>
      <c r="N36" s="11">
        <f t="shared" si="13"/>
        <v>2.0661157024793389E-3</v>
      </c>
    </row>
    <row r="37" spans="1:14" x14ac:dyDescent="0.25">
      <c r="A37" s="8">
        <v>27</v>
      </c>
      <c r="B37" s="1" t="s">
        <v>31</v>
      </c>
      <c r="C37" s="9">
        <v>1040</v>
      </c>
      <c r="D37" s="23">
        <f t="shared" si="8"/>
        <v>1.0442552146892329E-5</v>
      </c>
      <c r="E37" s="9">
        <v>1040</v>
      </c>
      <c r="F37" s="23">
        <f t="shared" si="11"/>
        <v>1.0266068764241024E-5</v>
      </c>
      <c r="G37" s="11">
        <f t="shared" si="2"/>
        <v>0</v>
      </c>
      <c r="H37" s="9">
        <v>9584</v>
      </c>
      <c r="I37" s="9">
        <v>9584</v>
      </c>
      <c r="J37" s="11">
        <f t="shared" si="7"/>
        <v>0</v>
      </c>
      <c r="K37" s="23">
        <f t="shared" si="9"/>
        <v>9.252216086279E-5</v>
      </c>
      <c r="L37" s="11">
        <f t="shared" si="4"/>
        <v>8.2153846153846146</v>
      </c>
      <c r="M37" s="10">
        <f t="shared" si="12"/>
        <v>8544</v>
      </c>
      <c r="N37" s="11">
        <f t="shared" si="13"/>
        <v>8.2153846153846146</v>
      </c>
    </row>
    <row r="38" spans="1:14" x14ac:dyDescent="0.25">
      <c r="A38" s="8">
        <v>28</v>
      </c>
      <c r="B38" s="1" t="s">
        <v>32</v>
      </c>
      <c r="C38" s="9">
        <v>13250</v>
      </c>
      <c r="D38" s="23">
        <f t="shared" si="8"/>
        <v>1.3304213071761861E-4</v>
      </c>
      <c r="E38" s="9">
        <v>13250</v>
      </c>
      <c r="F38" s="23">
        <f t="shared" si="11"/>
        <v>1.307936645444169E-4</v>
      </c>
      <c r="G38" s="11">
        <f t="shared" si="2"/>
        <v>0</v>
      </c>
      <c r="H38" s="9">
        <v>15250</v>
      </c>
      <c r="I38" s="9">
        <v>15250</v>
      </c>
      <c r="J38" s="11">
        <f t="shared" si="7"/>
        <v>0</v>
      </c>
      <c r="K38" s="23">
        <f t="shared" si="9"/>
        <v>1.4722067541293277E-4</v>
      </c>
      <c r="L38" s="11">
        <f t="shared" si="4"/>
        <v>0.15094339622641509</v>
      </c>
      <c r="M38" s="10">
        <f t="shared" si="12"/>
        <v>2000</v>
      </c>
      <c r="N38" s="11">
        <f t="shared" si="13"/>
        <v>0.15094339622641509</v>
      </c>
    </row>
    <row r="39" spans="1:14" x14ac:dyDescent="0.25">
      <c r="A39" s="8">
        <v>29</v>
      </c>
      <c r="B39" s="1" t="s">
        <v>33</v>
      </c>
      <c r="C39" s="9">
        <v>0</v>
      </c>
      <c r="D39" s="23">
        <f t="shared" si="8"/>
        <v>0</v>
      </c>
      <c r="E39" s="9">
        <v>0</v>
      </c>
      <c r="F39" s="23">
        <f t="shared" si="11"/>
        <v>0</v>
      </c>
      <c r="G39" s="11"/>
      <c r="H39" s="9"/>
      <c r="I39" s="9">
        <v>0</v>
      </c>
      <c r="J39" s="11"/>
      <c r="K39" s="23">
        <f t="shared" si="9"/>
        <v>0</v>
      </c>
      <c r="L39" s="11"/>
      <c r="M39" s="10">
        <f t="shared" si="12"/>
        <v>0</v>
      </c>
      <c r="N39" s="11"/>
    </row>
    <row r="40" spans="1:14" x14ac:dyDescent="0.25">
      <c r="A40" s="8">
        <v>30</v>
      </c>
      <c r="B40" s="1" t="s">
        <v>34</v>
      </c>
      <c r="C40" s="9">
        <v>6000</v>
      </c>
      <c r="D40" s="23">
        <f t="shared" si="8"/>
        <v>6.0245493155148049E-5</v>
      </c>
      <c r="E40" s="9">
        <v>6000</v>
      </c>
      <c r="F40" s="23">
        <f t="shared" si="11"/>
        <v>5.9227319793698217E-5</v>
      </c>
      <c r="G40" s="11">
        <f t="shared" si="2"/>
        <v>0</v>
      </c>
      <c r="H40" s="9">
        <v>9650</v>
      </c>
      <c r="I40" s="9">
        <v>5800</v>
      </c>
      <c r="J40" s="11">
        <f t="shared" si="7"/>
        <v>-0.39896373056994816</v>
      </c>
      <c r="K40" s="23">
        <f t="shared" si="9"/>
        <v>5.5992125730820329E-5</v>
      </c>
      <c r="L40" s="11">
        <f t="shared" si="4"/>
        <v>-3.3333333333333333E-2</v>
      </c>
      <c r="M40" s="10">
        <f t="shared" si="12"/>
        <v>-200</v>
      </c>
      <c r="N40" s="11">
        <f t="shared" si="13"/>
        <v>-3.3333333333333333E-2</v>
      </c>
    </row>
    <row r="41" spans="1:14" x14ac:dyDescent="0.25">
      <c r="A41" s="8">
        <v>31</v>
      </c>
      <c r="B41" s="1" t="s">
        <v>35</v>
      </c>
      <c r="C41" s="9">
        <v>2681828</v>
      </c>
      <c r="D41" s="23">
        <f t="shared" si="8"/>
        <v>2.6928008402880732E-2</v>
      </c>
      <c r="E41" s="9">
        <v>2446279</v>
      </c>
      <c r="F41" s="23">
        <f t="shared" si="11"/>
        <v>2.4147758106268045E-2</v>
      </c>
      <c r="G41" s="11">
        <f t="shared" si="2"/>
        <v>-8.7831508955831625E-2</v>
      </c>
      <c r="H41" s="9">
        <v>2678034</v>
      </c>
      <c r="I41" s="9">
        <v>2678034</v>
      </c>
      <c r="J41" s="11">
        <f t="shared" si="7"/>
        <v>0</v>
      </c>
      <c r="K41" s="23">
        <f t="shared" si="9"/>
        <v>2.5853244213691669E-2</v>
      </c>
      <c r="L41" s="11">
        <f t="shared" si="4"/>
        <v>9.473776294527321E-2</v>
      </c>
      <c r="M41" s="10">
        <f t="shared" si="12"/>
        <v>-3794</v>
      </c>
      <c r="N41" s="11">
        <f t="shared" si="13"/>
        <v>-1.4147066851416272E-3</v>
      </c>
    </row>
    <row r="42" spans="1:14" x14ac:dyDescent="0.25">
      <c r="A42" s="8">
        <v>32</v>
      </c>
      <c r="B42" s="1" t="s">
        <v>36</v>
      </c>
      <c r="C42" s="9">
        <v>60586</v>
      </c>
      <c r="D42" s="23">
        <f t="shared" si="8"/>
        <v>6.0833890804963325E-4</v>
      </c>
      <c r="E42" s="9">
        <v>57986</v>
      </c>
      <c r="F42" s="23">
        <f t="shared" si="11"/>
        <v>5.7239256092623083E-4</v>
      </c>
      <c r="G42" s="11">
        <f t="shared" si="2"/>
        <v>-4.2914204601723169E-2</v>
      </c>
      <c r="H42" s="9">
        <v>57986</v>
      </c>
      <c r="I42" s="9">
        <v>57986</v>
      </c>
      <c r="J42" s="11">
        <f t="shared" si="7"/>
        <v>0</v>
      </c>
      <c r="K42" s="23">
        <f t="shared" si="9"/>
        <v>5.5978610390126676E-4</v>
      </c>
      <c r="L42" s="11">
        <f t="shared" si="4"/>
        <v>0</v>
      </c>
      <c r="M42" s="10">
        <f t="shared" si="12"/>
        <v>-2600</v>
      </c>
      <c r="N42" s="11">
        <f t="shared" si="13"/>
        <v>-4.2914204601723169E-2</v>
      </c>
    </row>
    <row r="43" spans="1:14" x14ac:dyDescent="0.25">
      <c r="A43" s="8">
        <v>33</v>
      </c>
      <c r="B43" s="1" t="s">
        <v>37</v>
      </c>
      <c r="C43" s="9">
        <v>14500</v>
      </c>
      <c r="D43" s="23">
        <f t="shared" si="8"/>
        <v>1.4559327512494113E-4</v>
      </c>
      <c r="E43" s="9">
        <v>14500</v>
      </c>
      <c r="F43" s="23">
        <f t="shared" si="11"/>
        <v>1.4313268950143736E-4</v>
      </c>
      <c r="G43" s="11">
        <f t="shared" si="2"/>
        <v>0</v>
      </c>
      <c r="H43" s="9">
        <v>14500</v>
      </c>
      <c r="I43" s="9">
        <v>14500</v>
      </c>
      <c r="J43" s="11">
        <f t="shared" si="7"/>
        <v>0</v>
      </c>
      <c r="K43" s="23">
        <f t="shared" si="9"/>
        <v>1.3998031432705082E-4</v>
      </c>
      <c r="L43" s="11">
        <f t="shared" si="4"/>
        <v>0</v>
      </c>
      <c r="M43" s="10">
        <f t="shared" si="12"/>
        <v>0</v>
      </c>
      <c r="N43" s="11">
        <f t="shared" si="13"/>
        <v>0</v>
      </c>
    </row>
    <row r="44" spans="1:14" x14ac:dyDescent="0.25">
      <c r="A44" s="8">
        <v>34</v>
      </c>
      <c r="B44" s="1" t="s">
        <v>38</v>
      </c>
      <c r="C44" s="9">
        <v>600000</v>
      </c>
      <c r="D44" s="23">
        <f t="shared" si="8"/>
        <v>6.024549315514805E-3</v>
      </c>
      <c r="E44" s="9">
        <v>600000</v>
      </c>
      <c r="F44" s="23">
        <f t="shared" si="11"/>
        <v>5.9227319793698219E-3</v>
      </c>
      <c r="G44" s="11">
        <f t="shared" si="2"/>
        <v>0</v>
      </c>
      <c r="H44" s="9">
        <v>600000</v>
      </c>
      <c r="I44" s="9">
        <v>600000</v>
      </c>
      <c r="J44" s="11">
        <f t="shared" si="7"/>
        <v>0</v>
      </c>
      <c r="K44" s="23">
        <f t="shared" si="9"/>
        <v>5.7922888687055507E-3</v>
      </c>
      <c r="L44" s="11">
        <f t="shared" si="4"/>
        <v>0</v>
      </c>
      <c r="M44" s="10">
        <f t="shared" si="12"/>
        <v>0</v>
      </c>
      <c r="N44" s="11">
        <f t="shared" si="13"/>
        <v>0</v>
      </c>
    </row>
    <row r="45" spans="1:14" x14ac:dyDescent="0.25">
      <c r="A45" s="8">
        <v>35</v>
      </c>
      <c r="B45" s="1" t="s">
        <v>39</v>
      </c>
      <c r="C45" s="9">
        <v>55000</v>
      </c>
      <c r="D45" s="23">
        <f t="shared" si="8"/>
        <v>5.522503539221905E-4</v>
      </c>
      <c r="E45" s="9">
        <v>55000</v>
      </c>
      <c r="F45" s="23">
        <f t="shared" si="11"/>
        <v>5.4291709810890031E-4</v>
      </c>
      <c r="G45" s="11">
        <f t="shared" si="2"/>
        <v>0</v>
      </c>
      <c r="H45" s="9">
        <v>55000</v>
      </c>
      <c r="I45" s="9">
        <v>55000</v>
      </c>
      <c r="J45" s="11">
        <f t="shared" si="7"/>
        <v>0</v>
      </c>
      <c r="K45" s="23">
        <f t="shared" si="9"/>
        <v>5.3095981296467551E-4</v>
      </c>
      <c r="L45" s="11">
        <f t="shared" si="4"/>
        <v>0</v>
      </c>
      <c r="M45" s="10">
        <f t="shared" si="12"/>
        <v>0</v>
      </c>
      <c r="N45" s="11">
        <f t="shared" si="13"/>
        <v>0</v>
      </c>
    </row>
    <row r="46" spans="1:14" x14ac:dyDescent="0.25">
      <c r="A46" s="8">
        <v>36</v>
      </c>
      <c r="B46" s="1" t="s">
        <v>40</v>
      </c>
      <c r="C46" s="9">
        <v>14500</v>
      </c>
      <c r="D46" s="23">
        <f t="shared" si="8"/>
        <v>1.4559327512494113E-4</v>
      </c>
      <c r="E46" s="9">
        <v>17250</v>
      </c>
      <c r="F46" s="23">
        <f t="shared" si="11"/>
        <v>1.7027854440688237E-4</v>
      </c>
      <c r="G46" s="11">
        <f t="shared" si="2"/>
        <v>0.18965517241379309</v>
      </c>
      <c r="H46" s="9">
        <v>17750</v>
      </c>
      <c r="I46" s="9">
        <v>17750</v>
      </c>
      <c r="J46" s="11">
        <f t="shared" si="7"/>
        <v>0</v>
      </c>
      <c r="K46" s="23">
        <f t="shared" si="9"/>
        <v>1.7135521236587254E-4</v>
      </c>
      <c r="L46" s="11">
        <f t="shared" si="4"/>
        <v>2.8985507246376812E-2</v>
      </c>
      <c r="M46" s="10">
        <f t="shared" si="12"/>
        <v>3250</v>
      </c>
      <c r="N46" s="11">
        <f t="shared" si="13"/>
        <v>0.22413793103448276</v>
      </c>
    </row>
    <row r="47" spans="1:14" x14ac:dyDescent="0.25">
      <c r="A47" s="8">
        <v>37</v>
      </c>
      <c r="B47" s="1" t="s">
        <v>41</v>
      </c>
      <c r="C47" s="9">
        <v>256665</v>
      </c>
      <c r="D47" s="23">
        <f t="shared" si="8"/>
        <v>2.5771515834443455E-3</v>
      </c>
      <c r="E47" s="9">
        <v>276159</v>
      </c>
      <c r="F47" s="23">
        <f t="shared" si="11"/>
        <v>2.7260262344846508E-3</v>
      </c>
      <c r="G47" s="11">
        <f t="shared" si="2"/>
        <v>7.5951142539886621E-2</v>
      </c>
      <c r="H47" s="9">
        <v>260517</v>
      </c>
      <c r="I47" s="9">
        <v>264701</v>
      </c>
      <c r="J47" s="11">
        <f t="shared" si="7"/>
        <v>1.6060372259775753E-2</v>
      </c>
      <c r="K47" s="23">
        <f t="shared" si="9"/>
        <v>2.5553744263920467E-3</v>
      </c>
      <c r="L47" s="11">
        <f t="shared" si="4"/>
        <v>-4.1490590565579973E-2</v>
      </c>
      <c r="M47" s="10">
        <f t="shared" si="12"/>
        <v>8036</v>
      </c>
      <c r="N47" s="11">
        <f t="shared" si="13"/>
        <v>3.1309294216196208E-2</v>
      </c>
    </row>
    <row r="48" spans="1:14" x14ac:dyDescent="0.25">
      <c r="A48" s="8">
        <v>38</v>
      </c>
      <c r="B48" s="1" t="s">
        <v>42</v>
      </c>
      <c r="C48" s="9">
        <v>2380898</v>
      </c>
      <c r="D48" s="23">
        <f t="shared" si="8"/>
        <v>2.3906395693684281E-2</v>
      </c>
      <c r="E48" s="9">
        <v>2465999</v>
      </c>
      <c r="F48" s="23">
        <f t="shared" si="11"/>
        <v>2.4342418563990002E-2</v>
      </c>
      <c r="G48" s="11">
        <f t="shared" si="2"/>
        <v>3.5743236375518815E-2</v>
      </c>
      <c r="H48" s="9">
        <v>2866110</v>
      </c>
      <c r="I48" s="9">
        <v>2376441</v>
      </c>
      <c r="J48" s="11">
        <f t="shared" si="7"/>
        <v>-0.17084794372860776</v>
      </c>
      <c r="K48" s="23">
        <f t="shared" si="9"/>
        <v>2.294172125239248E-2</v>
      </c>
      <c r="L48" s="11">
        <f t="shared" si="4"/>
        <v>-3.6317127460311217E-2</v>
      </c>
      <c r="M48" s="10">
        <f t="shared" si="12"/>
        <v>-4457</v>
      </c>
      <c r="N48" s="11">
        <f t="shared" si="13"/>
        <v>-1.8719827560861491E-3</v>
      </c>
    </row>
    <row r="49" spans="1:14" x14ac:dyDescent="0.25">
      <c r="A49" s="8">
        <v>39</v>
      </c>
      <c r="B49" s="1" t="s">
        <v>43</v>
      </c>
      <c r="C49" s="9">
        <v>2346578</v>
      </c>
      <c r="D49" s="23">
        <f t="shared" si="8"/>
        <v>2.3561791472836834E-2</v>
      </c>
      <c r="E49" s="9">
        <v>2487959</v>
      </c>
      <c r="F49" s="23">
        <f t="shared" si="11"/>
        <v>2.4559190554434937E-2</v>
      </c>
      <c r="G49" s="11">
        <f t="shared" si="2"/>
        <v>6.024986171352497E-2</v>
      </c>
      <c r="H49" s="9">
        <v>2560697</v>
      </c>
      <c r="I49" s="9">
        <v>2372198</v>
      </c>
      <c r="J49" s="11">
        <f t="shared" si="7"/>
        <v>-7.3612379754418422E-2</v>
      </c>
      <c r="K49" s="23">
        <f t="shared" si="9"/>
        <v>2.290076011627595E-2</v>
      </c>
      <c r="L49" s="11">
        <f t="shared" si="4"/>
        <v>-4.6528499866758256E-2</v>
      </c>
      <c r="M49" s="10">
        <f t="shared" si="12"/>
        <v>25620</v>
      </c>
      <c r="N49" s="11">
        <f t="shared" si="13"/>
        <v>1.0918026164056767E-2</v>
      </c>
    </row>
    <row r="50" spans="1:14" x14ac:dyDescent="0.25">
      <c r="A50" s="8">
        <v>40</v>
      </c>
      <c r="B50" s="1" t="s">
        <v>44</v>
      </c>
      <c r="C50" s="9">
        <v>216764</v>
      </c>
      <c r="D50" s="23">
        <f t="shared" si="8"/>
        <v>2.1765090130470852E-3</v>
      </c>
      <c r="E50" s="9">
        <v>280353</v>
      </c>
      <c r="F50" s="23">
        <f t="shared" si="11"/>
        <v>2.7674261310204461E-3</v>
      </c>
      <c r="G50" s="11">
        <f t="shared" si="2"/>
        <v>0.29335590780756954</v>
      </c>
      <c r="H50" s="9">
        <v>306549</v>
      </c>
      <c r="I50" s="9">
        <v>301824</v>
      </c>
      <c r="J50" s="11">
        <f t="shared" si="7"/>
        <v>-1.5413522797334194E-2</v>
      </c>
      <c r="K50" s="23">
        <f t="shared" si="9"/>
        <v>2.9137529925136402E-3</v>
      </c>
      <c r="L50" s="11">
        <f t="shared" si="4"/>
        <v>7.6585590309359991E-2</v>
      </c>
      <c r="M50" s="10">
        <f t="shared" si="12"/>
        <v>85060</v>
      </c>
      <c r="N50" s="11">
        <f t="shared" si="13"/>
        <v>0.39240833348711041</v>
      </c>
    </row>
    <row r="51" spans="1:14" x14ac:dyDescent="0.25">
      <c r="A51" s="8">
        <v>41</v>
      </c>
      <c r="B51" s="1" t="s">
        <v>45</v>
      </c>
      <c r="C51" s="9">
        <v>55757</v>
      </c>
      <c r="D51" s="23">
        <f t="shared" si="8"/>
        <v>5.59851326975265E-4</v>
      </c>
      <c r="E51" s="9">
        <v>55232</v>
      </c>
      <c r="F51" s="23">
        <f t="shared" si="11"/>
        <v>5.4520722114092331E-4</v>
      </c>
      <c r="G51" s="11">
        <f t="shared" si="2"/>
        <v>-9.4158580985347125E-3</v>
      </c>
      <c r="H51" s="9">
        <v>76502</v>
      </c>
      <c r="I51" s="9">
        <v>47638</v>
      </c>
      <c r="J51" s="11">
        <f t="shared" si="7"/>
        <v>-0.37729732556011608</v>
      </c>
      <c r="K51" s="23">
        <f t="shared" si="9"/>
        <v>4.5988842854565842E-4</v>
      </c>
      <c r="L51" s="11">
        <f t="shared" si="4"/>
        <v>-0.13749275782155274</v>
      </c>
      <c r="M51" s="10">
        <f t="shared" si="12"/>
        <v>-8119</v>
      </c>
      <c r="N51" s="11">
        <f t="shared" si="13"/>
        <v>-0.1456140036228635</v>
      </c>
    </row>
    <row r="52" spans="1:14" ht="31.5" customHeight="1" x14ac:dyDescent="0.25">
      <c r="B52" s="12" t="s">
        <v>70</v>
      </c>
      <c r="C52" s="9">
        <f>SUM(C11:C51)</f>
        <v>22477479</v>
      </c>
      <c r="D52" s="23">
        <f t="shared" si="8"/>
        <v>0.22569446787324735</v>
      </c>
      <c r="E52" s="9">
        <f>SUM(E11:E51)</f>
        <v>24873930</v>
      </c>
      <c r="F52" s="23">
        <f t="shared" si="11"/>
        <v>0.24553603443934396</v>
      </c>
      <c r="G52" s="11">
        <f t="shared" si="2"/>
        <v>0.10661564848976168</v>
      </c>
      <c r="H52" s="9">
        <f>SUM(H11:H51)</f>
        <v>29788333</v>
      </c>
      <c r="I52" s="9">
        <f>SUM(I11:I51)</f>
        <v>23961368</v>
      </c>
      <c r="J52" s="11">
        <f t="shared" si="7"/>
        <v>-0.19561232244852372</v>
      </c>
      <c r="K52" s="23">
        <f t="shared" si="9"/>
        <v>0.23131860857559566</v>
      </c>
      <c r="L52" s="11">
        <f t="shared" si="4"/>
        <v>-3.6687487662785893E-2</v>
      </c>
      <c r="M52" s="10">
        <f t="shared" si="12"/>
        <v>1483889</v>
      </c>
      <c r="N52" s="11">
        <f t="shared" si="13"/>
        <v>6.6016700538347739E-2</v>
      </c>
    </row>
    <row r="53" spans="1:14" ht="30" customHeight="1" x14ac:dyDescent="0.25">
      <c r="B53" s="30" t="s">
        <v>72</v>
      </c>
      <c r="C53" s="10">
        <f>C52+C9</f>
        <v>70778577</v>
      </c>
      <c r="D53" s="26">
        <f t="shared" si="8"/>
        <v>0.71068171269743652</v>
      </c>
      <c r="E53" s="10">
        <f>E52+E9</f>
        <v>75253047</v>
      </c>
      <c r="F53" s="26">
        <f t="shared" si="11"/>
        <v>0.74283938001986705</v>
      </c>
      <c r="G53" s="11">
        <f t="shared" ref="G53" si="14">(E53-C53)/C53</f>
        <v>6.3217857572920685E-2</v>
      </c>
      <c r="H53" s="10">
        <f>H52+H9</f>
        <v>82574381</v>
      </c>
      <c r="I53" s="10">
        <f>I52+I9</f>
        <v>75032881</v>
      </c>
      <c r="J53" s="11">
        <f t="shared" ref="J53" si="15">(I53-H53)/H53</f>
        <v>-9.1329779390050769E-2</v>
      </c>
      <c r="K53" s="26">
        <f t="shared" ref="K53" si="16">I53/I$66</f>
        <v>0.72435353567201377</v>
      </c>
      <c r="L53" s="11">
        <f t="shared" ref="L53" si="17">(I53-E53)/E53</f>
        <v>-2.9256755543732335E-3</v>
      </c>
      <c r="M53" s="10">
        <f>M52+M9</f>
        <v>4254304</v>
      </c>
      <c r="N53" s="11">
        <f t="shared" si="13"/>
        <v>6.0107227078046513E-2</v>
      </c>
    </row>
    <row r="54" spans="1:14" x14ac:dyDescent="0.25">
      <c r="D54" s="25"/>
    </row>
    <row r="55" spans="1:14" x14ac:dyDescent="0.25">
      <c r="A55" s="8">
        <v>42</v>
      </c>
      <c r="B55" s="1" t="s">
        <v>46</v>
      </c>
      <c r="C55" s="9">
        <v>5572482</v>
      </c>
      <c r="D55" s="26">
        <f t="shared" ref="D55:F66" si="18">C55/C$66</f>
        <v>5.5952821031364286E-2</v>
      </c>
      <c r="E55" s="9">
        <v>5073175</v>
      </c>
      <c r="F55" s="11">
        <f t="shared" si="18"/>
        <v>5.0078426349065827E-2</v>
      </c>
      <c r="G55" s="11">
        <f t="shared" ref="G55:G64" si="19">(E55-C55)/C55</f>
        <v>-8.9602263407939226E-2</v>
      </c>
      <c r="H55" s="9">
        <v>5144047</v>
      </c>
      <c r="I55" s="9">
        <v>5702563</v>
      </c>
      <c r="J55" s="11">
        <f t="shared" ref="J55:J57" si="20">(I55-H55)/H55</f>
        <v>0.10857521325135637</v>
      </c>
      <c r="K55" s="26">
        <f t="shared" ref="K55:K57" si="21">I55/I$66</f>
        <v>5.5051486979986887E-2</v>
      </c>
      <c r="L55" s="11">
        <f t="shared" ref="L55:L57" si="22">(I55-E55)/E55</f>
        <v>0.12406195331326043</v>
      </c>
      <c r="M55" s="10">
        <f t="shared" ref="M55:M57" si="23">I55-C55</f>
        <v>130081</v>
      </c>
      <c r="N55" s="11">
        <f t="shared" ref="N55:N66" si="24">(I55-C55)/C55</f>
        <v>2.3343458085642987E-2</v>
      </c>
    </row>
    <row r="56" spans="1:14" x14ac:dyDescent="0.25">
      <c r="A56" s="8">
        <v>43</v>
      </c>
      <c r="B56" s="1" t="s">
        <v>47</v>
      </c>
      <c r="C56" s="9">
        <v>9374334</v>
      </c>
      <c r="D56" s="26">
        <f t="shared" si="18"/>
        <v>9.4126895805178606E-2</v>
      </c>
      <c r="E56" s="9">
        <v>7892213</v>
      </c>
      <c r="F56" s="11">
        <f t="shared" ref="F56" si="25">E56/E$66</f>
        <v>7.7905770538497066E-2</v>
      </c>
      <c r="G56" s="11">
        <f t="shared" si="19"/>
        <v>-0.15810413838465751</v>
      </c>
      <c r="H56" s="9">
        <v>9219197</v>
      </c>
      <c r="I56" s="9">
        <v>8871174</v>
      </c>
      <c r="J56" s="11">
        <f t="shared" si="20"/>
        <v>-3.7749817039379893E-2</v>
      </c>
      <c r="K56" s="26">
        <f t="shared" si="21"/>
        <v>8.5640670687583492E-2</v>
      </c>
      <c r="L56" s="11">
        <f t="shared" si="22"/>
        <v>0.12404138104230081</v>
      </c>
      <c r="M56" s="10">
        <f t="shared" si="23"/>
        <v>-503160</v>
      </c>
      <c r="N56" s="11">
        <f t="shared" si="24"/>
        <v>-5.367421301609266E-2</v>
      </c>
    </row>
    <row r="57" spans="1:14" x14ac:dyDescent="0.25">
      <c r="A57" s="8">
        <v>44</v>
      </c>
      <c r="B57" s="1" t="s">
        <v>48</v>
      </c>
      <c r="C57" s="9">
        <v>7882355</v>
      </c>
      <c r="D57" s="26">
        <f t="shared" si="18"/>
        <v>7.9146060699824494E-2</v>
      </c>
      <c r="E57" s="9">
        <v>8316498</v>
      </c>
      <c r="F57" s="11">
        <f t="shared" ref="F57" si="26">E57/E$66</f>
        <v>8.2093981101608607E-2</v>
      </c>
      <c r="G57" s="11">
        <f t="shared" si="19"/>
        <v>5.5077828897582004E-2</v>
      </c>
      <c r="H57" s="9">
        <v>9121489</v>
      </c>
      <c r="I57" s="9">
        <v>8296322</v>
      </c>
      <c r="J57" s="11">
        <f t="shared" si="20"/>
        <v>-9.046406787312905E-2</v>
      </c>
      <c r="K57" s="26">
        <f t="shared" si="21"/>
        <v>8.0091155952994958E-2</v>
      </c>
      <c r="L57" s="11">
        <f t="shared" si="22"/>
        <v>-2.4260211449578899E-3</v>
      </c>
      <c r="M57" s="10">
        <f t="shared" si="23"/>
        <v>413967</v>
      </c>
      <c r="N57" s="11">
        <f t="shared" si="24"/>
        <v>5.2518187775100207E-2</v>
      </c>
    </row>
    <row r="58" spans="1:14" x14ac:dyDescent="0.25">
      <c r="C58" s="22"/>
      <c r="D58" s="25"/>
      <c r="E58" s="22"/>
      <c r="G58" s="27"/>
      <c r="H58" s="22"/>
      <c r="I58" s="22"/>
    </row>
    <row r="59" spans="1:14" x14ac:dyDescent="0.25">
      <c r="A59" s="8">
        <v>45</v>
      </c>
      <c r="B59" s="1" t="s">
        <v>49</v>
      </c>
      <c r="C59" s="9">
        <v>834080</v>
      </c>
      <c r="D59" s="26">
        <f t="shared" si="18"/>
        <v>8.3749268218076475E-3</v>
      </c>
      <c r="E59" s="9">
        <v>375023</v>
      </c>
      <c r="F59" s="11">
        <f t="shared" ref="F59:F66" si="27">E59/E$66</f>
        <v>3.7019345251653474E-3</v>
      </c>
      <c r="G59" s="11">
        <f t="shared" si="19"/>
        <v>-0.55037526376366774</v>
      </c>
      <c r="H59" s="9">
        <v>0</v>
      </c>
      <c r="I59" s="9">
        <v>1084501</v>
      </c>
      <c r="J59" s="11"/>
      <c r="K59" s="26">
        <f t="shared" ref="K59:K64" si="28">I59/I$66</f>
        <v>1.0469571784000065E-2</v>
      </c>
      <c r="L59" s="11">
        <f t="shared" ref="L59:L64" si="29">(I59-E59)/E59</f>
        <v>1.8918253013815152</v>
      </c>
      <c r="M59" s="10">
        <f t="shared" ref="M59:M64" si="30">I59-C59</f>
        <v>250421</v>
      </c>
      <c r="N59" s="11">
        <f t="shared" si="24"/>
        <v>0.30023618837521582</v>
      </c>
    </row>
    <row r="60" spans="1:14" x14ac:dyDescent="0.25">
      <c r="A60" s="8">
        <v>46</v>
      </c>
      <c r="B60" s="1" t="s">
        <v>50</v>
      </c>
      <c r="C60" s="9">
        <v>398660</v>
      </c>
      <c r="D60" s="26">
        <f t="shared" si="18"/>
        <v>4.0029113835385538E-3</v>
      </c>
      <c r="E60" s="9">
        <v>351480</v>
      </c>
      <c r="F60" s="11">
        <f t="shared" si="27"/>
        <v>3.4695363935148414E-3</v>
      </c>
      <c r="G60" s="11">
        <f t="shared" si="19"/>
        <v>-0.11834646064315457</v>
      </c>
      <c r="H60" s="9">
        <v>405563</v>
      </c>
      <c r="I60" s="9">
        <v>388231</v>
      </c>
      <c r="J60" s="11">
        <f t="shared" ref="J60:J64" si="31">(I60-H60)/H60</f>
        <v>-4.2735653893476479E-2</v>
      </c>
      <c r="K60" s="26">
        <f t="shared" si="28"/>
        <v>3.747910166310708E-3</v>
      </c>
      <c r="L60" s="11">
        <f t="shared" si="29"/>
        <v>0.10456071469215887</v>
      </c>
      <c r="M60" s="10">
        <f t="shared" si="30"/>
        <v>-10429</v>
      </c>
      <c r="N60" s="11">
        <f t="shared" si="24"/>
        <v>-2.6160136457131389E-2</v>
      </c>
    </row>
    <row r="61" spans="1:14" x14ac:dyDescent="0.25">
      <c r="A61" s="8">
        <v>47</v>
      </c>
      <c r="B61" s="1" t="s">
        <v>51</v>
      </c>
      <c r="C61" s="9">
        <v>2903546</v>
      </c>
      <c r="D61" s="26">
        <f t="shared" si="18"/>
        <v>2.9154260111442915E-2</v>
      </c>
      <c r="E61" s="9">
        <v>3364530</v>
      </c>
      <c r="F61" s="11">
        <f t="shared" si="27"/>
        <v>3.3212015710915241E-2</v>
      </c>
      <c r="G61" s="11">
        <f t="shared" si="19"/>
        <v>0.15876586766663933</v>
      </c>
      <c r="H61" s="9">
        <v>3184529</v>
      </c>
      <c r="I61" s="9">
        <v>3293279</v>
      </c>
      <c r="J61" s="11">
        <f t="shared" si="31"/>
        <v>3.4149477049824323E-2</v>
      </c>
      <c r="K61" s="26">
        <f t="shared" si="28"/>
        <v>3.179270548873625E-2</v>
      </c>
      <c r="L61" s="11">
        <f t="shared" si="29"/>
        <v>-2.117710348845158E-2</v>
      </c>
      <c r="M61" s="10">
        <f t="shared" si="30"/>
        <v>389733</v>
      </c>
      <c r="N61" s="11">
        <f t="shared" si="24"/>
        <v>0.13422656296817753</v>
      </c>
    </row>
    <row r="62" spans="1:14" x14ac:dyDescent="0.25">
      <c r="A62" s="8">
        <v>48</v>
      </c>
      <c r="B62" s="1" t="s">
        <v>52</v>
      </c>
      <c r="C62" s="9">
        <v>872892</v>
      </c>
      <c r="D62" s="26">
        <f t="shared" si="18"/>
        <v>8.7646348351972485E-3</v>
      </c>
      <c r="E62" s="9">
        <v>0</v>
      </c>
      <c r="F62" s="11">
        <f t="shared" si="27"/>
        <v>0</v>
      </c>
      <c r="G62" s="11">
        <f t="shared" si="19"/>
        <v>-1</v>
      </c>
      <c r="H62" s="9"/>
      <c r="I62" s="9">
        <v>0</v>
      </c>
      <c r="J62" s="11"/>
      <c r="K62" s="26">
        <f t="shared" si="28"/>
        <v>0</v>
      </c>
      <c r="L62" s="11"/>
      <c r="M62" s="10">
        <f t="shared" si="30"/>
        <v>-872892</v>
      </c>
      <c r="N62" s="11">
        <f t="shared" si="24"/>
        <v>-1</v>
      </c>
    </row>
    <row r="63" spans="1:14" x14ac:dyDescent="0.25">
      <c r="A63" s="8">
        <v>49</v>
      </c>
      <c r="B63" s="1" t="s">
        <v>53</v>
      </c>
      <c r="C63" s="9">
        <v>748250</v>
      </c>
      <c r="D63" s="26">
        <f t="shared" si="18"/>
        <v>7.5131150422232543E-3</v>
      </c>
      <c r="E63" s="9">
        <v>596419</v>
      </c>
      <c r="F63" s="11">
        <f t="shared" si="27"/>
        <v>5.8873831406729494E-3</v>
      </c>
      <c r="G63" s="11">
        <f t="shared" si="19"/>
        <v>-0.20291480120280656</v>
      </c>
      <c r="H63" s="9">
        <v>577344</v>
      </c>
      <c r="I63" s="9">
        <v>577344</v>
      </c>
      <c r="J63" s="11">
        <f t="shared" si="31"/>
        <v>0</v>
      </c>
      <c r="K63" s="26">
        <f t="shared" si="28"/>
        <v>5.5735720410232297E-3</v>
      </c>
      <c r="L63" s="11">
        <f t="shared" si="29"/>
        <v>-3.1982549181028774E-2</v>
      </c>
      <c r="M63" s="10">
        <f t="shared" si="30"/>
        <v>-170906</v>
      </c>
      <c r="N63" s="11">
        <f t="shared" si="24"/>
        <v>-0.22840761777480789</v>
      </c>
    </row>
    <row r="64" spans="1:14" x14ac:dyDescent="0.25">
      <c r="A64" s="8">
        <v>50</v>
      </c>
      <c r="B64" s="1" t="s">
        <v>54</v>
      </c>
      <c r="C64" s="9">
        <v>227336</v>
      </c>
      <c r="D64" s="26">
        <f t="shared" si="18"/>
        <v>2.2826615719864561E-3</v>
      </c>
      <c r="E64" s="9">
        <v>82216</v>
      </c>
      <c r="F64" s="11">
        <f t="shared" si="27"/>
        <v>8.1157222069311546E-4</v>
      </c>
      <c r="G64" s="11">
        <f t="shared" si="19"/>
        <v>-0.63835028328113452</v>
      </c>
      <c r="H64" s="9">
        <f>314699+10000</f>
        <v>324699</v>
      </c>
      <c r="I64" s="9">
        <v>339699</v>
      </c>
      <c r="J64" s="11">
        <f t="shared" si="31"/>
        <v>4.619663134164257E-2</v>
      </c>
      <c r="K64" s="26">
        <f t="shared" si="28"/>
        <v>3.2793912273506782E-3</v>
      </c>
      <c r="L64" s="11">
        <f t="shared" si="29"/>
        <v>3.1317870000973045</v>
      </c>
      <c r="M64" s="10">
        <f t="shared" si="30"/>
        <v>112363</v>
      </c>
      <c r="N64" s="11">
        <f t="shared" si="24"/>
        <v>0.49425959812788117</v>
      </c>
    </row>
    <row r="66" spans="2:14" x14ac:dyDescent="0.25">
      <c r="B66" s="30" t="s">
        <v>71</v>
      </c>
      <c r="C66" s="10">
        <f>SUM(C55:C64,C53)</f>
        <v>99592512</v>
      </c>
      <c r="D66" s="26">
        <f t="shared" si="18"/>
        <v>1</v>
      </c>
      <c r="E66" s="10">
        <f>SUM(E55:E64,E53)</f>
        <v>101304601</v>
      </c>
      <c r="F66" s="11">
        <f t="shared" si="27"/>
        <v>1</v>
      </c>
      <c r="G66" s="11">
        <f t="shared" ref="G66" si="32">(E66-C66)/C66</f>
        <v>1.719094102175071E-2</v>
      </c>
      <c r="H66" s="10">
        <f>SUM(H55:H64,H53)</f>
        <v>110551249</v>
      </c>
      <c r="I66" s="10">
        <f>SUM(I55:I64,I53)</f>
        <v>103585994</v>
      </c>
      <c r="J66" s="11">
        <f t="shared" ref="J66" si="33">(I66-H66)/H66</f>
        <v>-6.3004760805551827E-2</v>
      </c>
      <c r="K66" s="26">
        <f t="shared" ref="K66" si="34">I66/I$66</f>
        <v>1</v>
      </c>
      <c r="L66" s="11">
        <f t="shared" ref="L66" si="35">(I66-E66)/E66</f>
        <v>2.2520132131017424E-2</v>
      </c>
      <c r="M66" s="10">
        <f>SUM(M55:M64,M53)</f>
        <v>3993482</v>
      </c>
      <c r="N66" s="11">
        <f t="shared" si="24"/>
        <v>4.0098215416034491E-2</v>
      </c>
    </row>
  </sheetData>
  <mergeCells count="5">
    <mergeCell ref="C1:D1"/>
    <mergeCell ref="E1:G1"/>
    <mergeCell ref="M1:N1"/>
    <mergeCell ref="H1:L1"/>
    <mergeCell ref="B3:N3"/>
  </mergeCells>
  <pageMargins left="0.25" right="0.25" top="0.75" bottom="0.75" header="0.3" footer="0.3"/>
  <pageSetup scale="71" orientation="landscape" r:id="rId1"/>
  <headerFooter>
    <oddHeader>&amp;C&amp;"-,Bold"&amp;14APPROPRIATION HISTORY
&amp;"Times New Roman,Italic"&amp;11All Funds</oddHeader>
    <oddFooter>&amp;C&amp;P of &amp;N</oddFooter>
  </headerFooter>
  <rowBreaks count="1" manualBreakCount="1">
    <brk id="4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Appeal County Numbers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McClanahan, Terri</dc:creator>
  <cp:lastModifiedBy>Nienhuis, Al</cp:lastModifiedBy>
  <cp:lastPrinted>2017-01-11T16:24:44Z</cp:lastPrinted>
  <dcterms:created xsi:type="dcterms:W3CDTF">2017-01-09T20:14:08Z</dcterms:created>
  <dcterms:modified xsi:type="dcterms:W3CDTF">2017-01-12T21:36:37Z</dcterms:modified>
</cp:coreProperties>
</file>